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11040" activeTab="1"/>
  </bookViews>
  <sheets>
    <sheet name="Вариант 1" sheetId="1" r:id="rId1"/>
    <sheet name="Вариант 2" sheetId="4" r:id="rId2"/>
    <sheet name="Вариант 3" sheetId="5" r:id="rId3"/>
    <sheet name="Вариант 4(п)" sheetId="6" r:id="rId4"/>
  </sheets>
  <definedNames>
    <definedName name="_xlnm._FilterDatabase" localSheetId="0" hidden="1">'Вариант 1'!$A$3:$V$94</definedName>
    <definedName name="_xlnm._FilterDatabase" localSheetId="1" hidden="1">'Вариант 2'!$A$3:$Y$111</definedName>
    <definedName name="_xlnm._FilterDatabase" localSheetId="2" hidden="1">'Вариант 3'!$A$3:$V$94</definedName>
    <definedName name="_xlnm._FilterDatabase" localSheetId="3" hidden="1">'Вариант 4(п)'!$A$3:$V$94</definedName>
  </definedNames>
  <calcPr calcId="125725"/>
</workbook>
</file>

<file path=xl/calcChain.xml><?xml version="1.0" encoding="utf-8"?>
<calcChain xmlns="http://schemas.openxmlformats.org/spreadsheetml/2006/main">
  <c r="AC59" i="4"/>
  <c r="U78"/>
  <c r="V78"/>
  <c r="W78"/>
  <c r="X78"/>
  <c r="Y78"/>
  <c r="Z78"/>
  <c r="AA78"/>
  <c r="AB78"/>
  <c r="AC78"/>
  <c r="AD78"/>
  <c r="AE78"/>
  <c r="AF78"/>
  <c r="T78"/>
  <c r="AD77"/>
  <c r="AE77"/>
  <c r="AF77"/>
  <c r="T77"/>
  <c r="AD76"/>
  <c r="AE76"/>
  <c r="AF76"/>
  <c r="T76"/>
  <c r="X27"/>
  <c r="Y27"/>
  <c r="Z27"/>
  <c r="AA27"/>
  <c r="AB27"/>
  <c r="AC27"/>
  <c r="AD27"/>
  <c r="AE27"/>
  <c r="AF27"/>
  <c r="W27"/>
  <c r="U27"/>
  <c r="V27"/>
  <c r="T27"/>
  <c r="X26"/>
  <c r="Y26"/>
  <c r="Z26"/>
  <c r="AA26"/>
  <c r="AB26"/>
  <c r="AC26"/>
  <c r="AD26"/>
  <c r="AE26"/>
  <c r="AF26"/>
  <c r="W26"/>
  <c r="U26"/>
  <c r="V26"/>
  <c r="T26"/>
  <c r="U25"/>
  <c r="V25"/>
  <c r="W25"/>
  <c r="X25"/>
  <c r="Y25"/>
  <c r="Z25"/>
  <c r="AA25"/>
  <c r="AB25"/>
  <c r="AC25"/>
  <c r="AD25"/>
  <c r="AE25"/>
  <c r="AF25"/>
  <c r="T25"/>
  <c r="U55"/>
  <c r="V55"/>
  <c r="W55"/>
  <c r="X55"/>
  <c r="Y55"/>
  <c r="Z55"/>
  <c r="AA55"/>
  <c r="AB55"/>
  <c r="AC55"/>
  <c r="AD55"/>
  <c r="AE55"/>
  <c r="AF55"/>
  <c r="T55"/>
  <c r="U54"/>
  <c r="V54"/>
  <c r="W54"/>
  <c r="X54"/>
  <c r="Y54"/>
  <c r="Z54"/>
  <c r="AA54"/>
  <c r="AB54"/>
  <c r="AC54"/>
  <c r="AD54"/>
  <c r="AE54"/>
  <c r="AF54"/>
  <c r="T54"/>
  <c r="U53"/>
  <c r="V53"/>
  <c r="W53"/>
  <c r="X53"/>
  <c r="Y53"/>
  <c r="Z53"/>
  <c r="AA53"/>
  <c r="AB53"/>
  <c r="AC53"/>
  <c r="AD53"/>
  <c r="AE53"/>
  <c r="AF53"/>
  <c r="T53"/>
  <c r="U45"/>
  <c r="V45"/>
  <c r="W45"/>
  <c r="X45"/>
  <c r="Y45"/>
  <c r="Z45"/>
  <c r="AA45"/>
  <c r="AB45"/>
  <c r="AC45"/>
  <c r="AD45"/>
  <c r="AE45"/>
  <c r="AF45"/>
  <c r="T45"/>
  <c r="U44"/>
  <c r="AC44"/>
  <c r="AD44"/>
  <c r="AE44"/>
  <c r="AF44"/>
  <c r="T44"/>
  <c r="U43"/>
  <c r="AC43"/>
  <c r="AD43"/>
  <c r="AE43"/>
  <c r="AF43"/>
  <c r="T43"/>
  <c r="U99"/>
  <c r="V99"/>
  <c r="W99"/>
  <c r="X99"/>
  <c r="Y99"/>
  <c r="Z99"/>
  <c r="AA99"/>
  <c r="AB99"/>
  <c r="AC99"/>
  <c r="AD99"/>
  <c r="AE99"/>
  <c r="AF99"/>
  <c r="T99"/>
  <c r="U102"/>
  <c r="V102"/>
  <c r="W102"/>
  <c r="X102"/>
  <c r="Y102"/>
  <c r="Z102"/>
  <c r="AA102"/>
  <c r="AB102"/>
  <c r="AC102"/>
  <c r="AD102"/>
  <c r="AE102"/>
  <c r="AF102"/>
  <c r="T102"/>
  <c r="U101"/>
  <c r="V101"/>
  <c r="W101"/>
  <c r="X101"/>
  <c r="Y101"/>
  <c r="Z101"/>
  <c r="AA101"/>
  <c r="AB101"/>
  <c r="AC101"/>
  <c r="AD101"/>
  <c r="AE101"/>
  <c r="AF101"/>
  <c r="T101"/>
  <c r="U100"/>
  <c r="V100"/>
  <c r="W100"/>
  <c r="X100"/>
  <c r="Y100"/>
  <c r="Z100"/>
  <c r="AA100"/>
  <c r="AB100"/>
  <c r="AC100"/>
  <c r="AD100"/>
  <c r="AE100"/>
  <c r="AF100"/>
  <c r="T100"/>
  <c r="U98"/>
  <c r="AC98"/>
  <c r="AD98"/>
  <c r="AE98"/>
  <c r="AF98"/>
  <c r="T98"/>
  <c r="U97"/>
  <c r="AC97"/>
  <c r="AD97"/>
  <c r="AE97"/>
  <c r="AF97"/>
  <c r="T97"/>
  <c r="AC60"/>
  <c r="AC61"/>
  <c r="AC62"/>
  <c r="AC65"/>
  <c r="X68"/>
  <c r="Y68" s="1"/>
  <c r="Z68" s="1"/>
  <c r="X69"/>
  <c r="Y69" s="1"/>
  <c r="Z69" s="1"/>
  <c r="AA69" s="1"/>
  <c r="AB69" s="1"/>
  <c r="X70"/>
  <c r="Y70" s="1"/>
  <c r="Z70" s="1"/>
  <c r="AA70" s="1"/>
  <c r="AB70" s="1"/>
  <c r="X71"/>
  <c r="Y71" s="1"/>
  <c r="Z71" s="1"/>
  <c r="AA71" s="1"/>
  <c r="Y64"/>
  <c r="X65"/>
  <c r="Y65" s="1"/>
  <c r="X66"/>
  <c r="Y66" s="1"/>
  <c r="X59"/>
  <c r="Y59" s="1"/>
  <c r="Z59" s="1"/>
  <c r="AA59" s="1"/>
  <c r="X60"/>
  <c r="Y60" s="1"/>
  <c r="Z60" s="1"/>
  <c r="AA60" s="1"/>
  <c r="X61"/>
  <c r="Y61" s="1"/>
  <c r="Z61" s="1"/>
  <c r="AA61" s="1"/>
  <c r="X62"/>
  <c r="Y62" s="1"/>
  <c r="Z62" s="1"/>
  <c r="V59"/>
  <c r="V60"/>
  <c r="V61"/>
  <c r="U65"/>
  <c r="V65" s="1"/>
  <c r="U66"/>
  <c r="V66" s="1"/>
  <c r="U67"/>
  <c r="V67" s="1"/>
  <c r="U68"/>
  <c r="V68" s="1"/>
  <c r="U69"/>
  <c r="V69" s="1"/>
  <c r="U70"/>
  <c r="V70" s="1"/>
  <c r="U71"/>
  <c r="V71" s="1"/>
  <c r="U72"/>
  <c r="V72" s="1"/>
  <c r="U64"/>
  <c r="U62"/>
  <c r="V62" s="1"/>
  <c r="U57"/>
  <c r="U76" s="1"/>
  <c r="V96"/>
  <c r="V111" s="1"/>
  <c r="U96"/>
  <c r="U111" s="1"/>
  <c r="T96"/>
  <c r="T111" s="1"/>
  <c r="V105"/>
  <c r="U105"/>
  <c r="T105"/>
  <c r="W33"/>
  <c r="W97" s="1"/>
  <c r="V35"/>
  <c r="Z35" s="1"/>
  <c r="AB98" s="1"/>
  <c r="V37"/>
  <c r="V38"/>
  <c r="V39"/>
  <c r="V40"/>
  <c r="AF104"/>
  <c r="AF103"/>
  <c r="X107"/>
  <c r="Y107"/>
  <c r="Z107"/>
  <c r="AA107"/>
  <c r="AB107"/>
  <c r="AC107"/>
  <c r="AD107"/>
  <c r="AE107"/>
  <c r="AF107"/>
  <c r="X108"/>
  <c r="Y108"/>
  <c r="Z108"/>
  <c r="AA108"/>
  <c r="AB108"/>
  <c r="AC108"/>
  <c r="AD108"/>
  <c r="AE108"/>
  <c r="AF108"/>
  <c r="W108"/>
  <c r="W107"/>
  <c r="X106"/>
  <c r="Y106"/>
  <c r="Z106"/>
  <c r="AA106"/>
  <c r="AB106"/>
  <c r="AC106"/>
  <c r="AD106"/>
  <c r="AE106"/>
  <c r="AF106"/>
  <c r="W106"/>
  <c r="X105"/>
  <c r="Y105"/>
  <c r="Z105"/>
  <c r="AA105"/>
  <c r="AB105"/>
  <c r="AC105"/>
  <c r="AD105"/>
  <c r="AE105"/>
  <c r="AF105"/>
  <c r="W105"/>
  <c r="Z96"/>
  <c r="Z111" s="1"/>
  <c r="AA96"/>
  <c r="AA111" s="1"/>
  <c r="AB96"/>
  <c r="AB111" s="1"/>
  <c r="AC96"/>
  <c r="AC111" s="1"/>
  <c r="AD96"/>
  <c r="AD111" s="1"/>
  <c r="AE96"/>
  <c r="AE111" s="1"/>
  <c r="AF96"/>
  <c r="AF111" s="1"/>
  <c r="Z95"/>
  <c r="AA95"/>
  <c r="AB95"/>
  <c r="AC95"/>
  <c r="AD95"/>
  <c r="AE95"/>
  <c r="AF95"/>
  <c r="Y95"/>
  <c r="Y96"/>
  <c r="Y111" s="1"/>
  <c r="X95"/>
  <c r="X96"/>
  <c r="X111" s="1"/>
  <c r="W96"/>
  <c r="W111" s="1"/>
  <c r="W95"/>
  <c r="Z94"/>
  <c r="AA94"/>
  <c r="AB94"/>
  <c r="AC94"/>
  <c r="AD94"/>
  <c r="AE94"/>
  <c r="AF94"/>
  <c r="Y94"/>
  <c r="X94"/>
  <c r="W94"/>
  <c r="V107"/>
  <c r="U107"/>
  <c r="T107"/>
  <c r="V106"/>
  <c r="U106"/>
  <c r="T106"/>
  <c r="T104"/>
  <c r="T103"/>
  <c r="V95"/>
  <c r="U95"/>
  <c r="T95"/>
  <c r="T110" s="1"/>
  <c r="V94"/>
  <c r="U94"/>
  <c r="T94"/>
  <c r="T109" s="1"/>
  <c r="U3"/>
  <c r="V3" s="1"/>
  <c r="AC76" l="1"/>
  <c r="AF110"/>
  <c r="AF109"/>
  <c r="AB77"/>
  <c r="AB76"/>
  <c r="AA68"/>
  <c r="V98"/>
  <c r="V44"/>
  <c r="AC77"/>
  <c r="U77"/>
  <c r="V57"/>
  <c r="V97"/>
  <c r="V43"/>
  <c r="Z44"/>
  <c r="AA43"/>
  <c r="AB44"/>
  <c r="W43"/>
  <c r="AB43"/>
  <c r="Z43"/>
  <c r="AA44"/>
  <c r="W44"/>
  <c r="AB97"/>
  <c r="Z97"/>
  <c r="AA98"/>
  <c r="W98"/>
  <c r="AA97"/>
  <c r="Z98"/>
  <c r="X33"/>
  <c r="U103"/>
  <c r="U109" s="1"/>
  <c r="V104"/>
  <c r="U104"/>
  <c r="U110" s="1"/>
  <c r="V110" l="1"/>
  <c r="V77"/>
  <c r="W57"/>
  <c r="V76"/>
  <c r="X43"/>
  <c r="X44"/>
  <c r="Y33"/>
  <c r="X98"/>
  <c r="X97"/>
  <c r="AB104"/>
  <c r="AB110" s="1"/>
  <c r="AB103"/>
  <c r="AB109" s="1"/>
  <c r="V103"/>
  <c r="V109" s="1"/>
  <c r="W76" l="1"/>
  <c r="W77"/>
  <c r="X57"/>
  <c r="W104"/>
  <c r="W110" s="1"/>
  <c r="W103"/>
  <c r="W109" s="1"/>
  <c r="Y44"/>
  <c r="Y43"/>
  <c r="Y97"/>
  <c r="Y98"/>
  <c r="AC103"/>
  <c r="AC109" s="1"/>
  <c r="AC104"/>
  <c r="AC110" s="1"/>
  <c r="X77" l="1"/>
  <c r="X76"/>
  <c r="Y57"/>
  <c r="X104"/>
  <c r="X110" s="1"/>
  <c r="X103"/>
  <c r="X109" s="1"/>
  <c r="AD104"/>
  <c r="AD110" s="1"/>
  <c r="AD103"/>
  <c r="AD109" s="1"/>
  <c r="Y76" l="1"/>
  <c r="Y104"/>
  <c r="Y110" s="1"/>
  <c r="Y103"/>
  <c r="Y109" s="1"/>
  <c r="Y77"/>
  <c r="Z57"/>
  <c r="AE103"/>
  <c r="AE109" s="1"/>
  <c r="AE104"/>
  <c r="AE110" s="1"/>
  <c r="AA91" i="6"/>
  <c r="Z91"/>
  <c r="Y91"/>
  <c r="X91"/>
  <c r="W91"/>
  <c r="V91"/>
  <c r="U91"/>
  <c r="T91"/>
  <c r="S91"/>
  <c r="R91"/>
  <c r="AA90"/>
  <c r="Z90"/>
  <c r="Y90"/>
  <c r="X90"/>
  <c r="W90"/>
  <c r="V90"/>
  <c r="U90"/>
  <c r="T90"/>
  <c r="S90"/>
  <c r="R90"/>
  <c r="AA89"/>
  <c r="Z89"/>
  <c r="Y89"/>
  <c r="X89"/>
  <c r="W89"/>
  <c r="V89"/>
  <c r="U89"/>
  <c r="T89"/>
  <c r="S89"/>
  <c r="R89"/>
  <c r="AA88"/>
  <c r="Z88"/>
  <c r="Y88"/>
  <c r="X88"/>
  <c r="W88"/>
  <c r="V88"/>
  <c r="U88"/>
  <c r="T88"/>
  <c r="S88"/>
  <c r="R88"/>
  <c r="AA87"/>
  <c r="Z87"/>
  <c r="Y87"/>
  <c r="X87"/>
  <c r="W87"/>
  <c r="V87"/>
  <c r="U87"/>
  <c r="T87"/>
  <c r="S87"/>
  <c r="R87"/>
  <c r="AA86"/>
  <c r="Z86"/>
  <c r="Y86"/>
  <c r="X86"/>
  <c r="W86"/>
  <c r="V86"/>
  <c r="U86"/>
  <c r="T86"/>
  <c r="S86"/>
  <c r="R86"/>
  <c r="AA85"/>
  <c r="Z85"/>
  <c r="Y85"/>
  <c r="X85"/>
  <c r="W85"/>
  <c r="V85"/>
  <c r="U85"/>
  <c r="T85"/>
  <c r="S85"/>
  <c r="R85"/>
  <c r="AA83"/>
  <c r="Z83"/>
  <c r="Y83"/>
  <c r="X83"/>
  <c r="W83"/>
  <c r="V83"/>
  <c r="U83"/>
  <c r="T83"/>
  <c r="S83"/>
  <c r="R83"/>
  <c r="AA82"/>
  <c r="Z82"/>
  <c r="Y82"/>
  <c r="X82"/>
  <c r="W82"/>
  <c r="V82"/>
  <c r="U82"/>
  <c r="T82"/>
  <c r="S82"/>
  <c r="R82"/>
  <c r="AA81"/>
  <c r="Z81"/>
  <c r="Y81"/>
  <c r="X81"/>
  <c r="W81"/>
  <c r="V81"/>
  <c r="U81"/>
  <c r="T81"/>
  <c r="S81"/>
  <c r="R81"/>
  <c r="AA80"/>
  <c r="Z80"/>
  <c r="Y80"/>
  <c r="X80"/>
  <c r="W80"/>
  <c r="V80"/>
  <c r="U80"/>
  <c r="T80"/>
  <c r="S80"/>
  <c r="R80"/>
  <c r="AA79"/>
  <c r="AA94" s="1"/>
  <c r="Z79"/>
  <c r="Z94" s="1"/>
  <c r="Y79"/>
  <c r="Y94" s="1"/>
  <c r="X79"/>
  <c r="X94" s="1"/>
  <c r="W79"/>
  <c r="W94" s="1"/>
  <c r="V79"/>
  <c r="V94" s="1"/>
  <c r="U79"/>
  <c r="U94" s="1"/>
  <c r="T79"/>
  <c r="T94" s="1"/>
  <c r="S79"/>
  <c r="S94" s="1"/>
  <c r="R79"/>
  <c r="R94" s="1"/>
  <c r="AA78"/>
  <c r="AA93" s="1"/>
  <c r="Z78"/>
  <c r="Z93" s="1"/>
  <c r="Y78"/>
  <c r="Y93" s="1"/>
  <c r="X78"/>
  <c r="X93" s="1"/>
  <c r="W78"/>
  <c r="W93" s="1"/>
  <c r="V78"/>
  <c r="V93" s="1"/>
  <c r="U78"/>
  <c r="U93" s="1"/>
  <c r="T78"/>
  <c r="T93" s="1"/>
  <c r="S78"/>
  <c r="S93" s="1"/>
  <c r="R78"/>
  <c r="R93" s="1"/>
  <c r="AA77"/>
  <c r="AA92" s="1"/>
  <c r="Z77"/>
  <c r="Z92" s="1"/>
  <c r="Y77"/>
  <c r="Y92" s="1"/>
  <c r="X77"/>
  <c r="X92" s="1"/>
  <c r="W77"/>
  <c r="W92" s="1"/>
  <c r="V77"/>
  <c r="V92" s="1"/>
  <c r="U77"/>
  <c r="U92" s="1"/>
  <c r="T77"/>
  <c r="T92" s="1"/>
  <c r="S77"/>
  <c r="S92" s="1"/>
  <c r="R77"/>
  <c r="R92" s="1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1"/>
  <c r="P40"/>
  <c r="P39"/>
  <c r="P38"/>
  <c r="P36"/>
  <c r="P35"/>
  <c r="P34"/>
  <c r="P33"/>
  <c r="P32"/>
  <c r="P31"/>
  <c r="P30"/>
  <c r="P29"/>
  <c r="P28"/>
  <c r="P27"/>
  <c r="P26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S3"/>
  <c r="T3" s="1"/>
  <c r="U3" s="1"/>
  <c r="V3" s="1"/>
  <c r="W3" s="1"/>
  <c r="X3" s="1"/>
  <c r="Y3" s="1"/>
  <c r="Z3" s="1"/>
  <c r="AA3" s="1"/>
  <c r="S91" i="1"/>
  <c r="S94" s="1"/>
  <c r="T91"/>
  <c r="U91"/>
  <c r="V91"/>
  <c r="W91"/>
  <c r="W94" s="1"/>
  <c r="X91"/>
  <c r="Y91"/>
  <c r="Z91"/>
  <c r="AA91"/>
  <c r="AA94" s="1"/>
  <c r="R91"/>
  <c r="R94" s="1"/>
  <c r="R90"/>
  <c r="U94"/>
  <c r="Y94"/>
  <c r="S90"/>
  <c r="T90"/>
  <c r="U90"/>
  <c r="V90"/>
  <c r="W90"/>
  <c r="X90"/>
  <c r="Y90"/>
  <c r="Z90"/>
  <c r="AA90"/>
  <c r="R93"/>
  <c r="S93"/>
  <c r="T93"/>
  <c r="U93"/>
  <c r="V93"/>
  <c r="W93"/>
  <c r="X93"/>
  <c r="Y93"/>
  <c r="Z93"/>
  <c r="AA93"/>
  <c r="T94"/>
  <c r="V94"/>
  <c r="X94"/>
  <c r="Z94"/>
  <c r="Z77" i="4" l="1"/>
  <c r="AA57"/>
  <c r="Z76"/>
  <c r="Z104"/>
  <c r="Z110" s="1"/>
  <c r="Z103"/>
  <c r="Z109" s="1"/>
  <c r="W77" i="1"/>
  <c r="X77"/>
  <c r="Y77"/>
  <c r="Z77"/>
  <c r="AA77"/>
  <c r="W78"/>
  <c r="X78"/>
  <c r="Y78"/>
  <c r="Z78"/>
  <c r="AA78"/>
  <c r="W79"/>
  <c r="X79"/>
  <c r="Y79"/>
  <c r="Z79"/>
  <c r="AA79"/>
  <c r="W80"/>
  <c r="X80"/>
  <c r="Y80"/>
  <c r="Z80"/>
  <c r="AA80"/>
  <c r="W81"/>
  <c r="X81"/>
  <c r="Y81"/>
  <c r="Z81"/>
  <c r="AA81"/>
  <c r="W82"/>
  <c r="X82"/>
  <c r="Y82"/>
  <c r="Z82"/>
  <c r="AA82"/>
  <c r="W83"/>
  <c r="X83"/>
  <c r="Y83"/>
  <c r="Z83"/>
  <c r="AA83"/>
  <c r="W85"/>
  <c r="X85"/>
  <c r="Y85"/>
  <c r="Z85"/>
  <c r="AA85"/>
  <c r="W86"/>
  <c r="X86"/>
  <c r="Y86"/>
  <c r="Z86"/>
  <c r="AA86"/>
  <c r="W87"/>
  <c r="X87"/>
  <c r="Y87"/>
  <c r="Z87"/>
  <c r="AA87"/>
  <c r="W88"/>
  <c r="X88"/>
  <c r="Y88"/>
  <c r="Z88"/>
  <c r="AA88"/>
  <c r="W89"/>
  <c r="X89"/>
  <c r="Y89"/>
  <c r="Z89"/>
  <c r="AA89"/>
  <c r="S89"/>
  <c r="T89"/>
  <c r="U89"/>
  <c r="V89"/>
  <c r="R89"/>
  <c r="P45"/>
  <c r="P46"/>
  <c r="P47"/>
  <c r="P48"/>
  <c r="P49"/>
  <c r="P53"/>
  <c r="P56"/>
  <c r="P57"/>
  <c r="P58"/>
  <c r="P59"/>
  <c r="P60"/>
  <c r="P61"/>
  <c r="P44"/>
  <c r="P41"/>
  <c r="P40"/>
  <c r="P38"/>
  <c r="P39"/>
  <c r="P28"/>
  <c r="P29"/>
  <c r="P30"/>
  <c r="P31"/>
  <c r="P32"/>
  <c r="P33"/>
  <c r="P34"/>
  <c r="P35"/>
  <c r="P36"/>
  <c r="P27"/>
  <c r="P2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6"/>
  <c r="P5"/>
  <c r="S81"/>
  <c r="T81"/>
  <c r="U81"/>
  <c r="V81"/>
  <c r="S82"/>
  <c r="T82"/>
  <c r="U82"/>
  <c r="V82"/>
  <c r="R82"/>
  <c r="R81"/>
  <c r="P51"/>
  <c r="P50"/>
  <c r="V78"/>
  <c r="U78"/>
  <c r="S77"/>
  <c r="T77"/>
  <c r="U77"/>
  <c r="V77"/>
  <c r="S78"/>
  <c r="T78"/>
  <c r="S79"/>
  <c r="T79"/>
  <c r="U79"/>
  <c r="V79"/>
  <c r="R79"/>
  <c r="R78"/>
  <c r="R77"/>
  <c r="P52"/>
  <c r="V88"/>
  <c r="U88"/>
  <c r="T88"/>
  <c r="S88"/>
  <c r="R88"/>
  <c r="V85"/>
  <c r="U85"/>
  <c r="T85"/>
  <c r="S85"/>
  <c r="R85"/>
  <c r="S3"/>
  <c r="T3" s="1"/>
  <c r="U3" s="1"/>
  <c r="V3" s="1"/>
  <c r="W3" s="1"/>
  <c r="X3" s="1"/>
  <c r="Y3" s="1"/>
  <c r="Z3" s="1"/>
  <c r="AA3" s="1"/>
  <c r="P55"/>
  <c r="R83"/>
  <c r="R80"/>
  <c r="V83"/>
  <c r="U83"/>
  <c r="T83"/>
  <c r="S83"/>
  <c r="V80"/>
  <c r="U80"/>
  <c r="T80"/>
  <c r="S80"/>
  <c r="AA76" i="4" l="1"/>
  <c r="AA77"/>
  <c r="AA104"/>
  <c r="AA110" s="1"/>
  <c r="AA103"/>
  <c r="AA109" s="1"/>
  <c r="Z92" i="1"/>
  <c r="X92"/>
  <c r="Y92"/>
  <c r="AA92"/>
  <c r="W92"/>
  <c r="P54"/>
  <c r="S87" l="1"/>
  <c r="S86"/>
  <c r="S92" s="1"/>
  <c r="R86"/>
  <c r="R92" s="1"/>
  <c r="R87"/>
  <c r="T86" l="1"/>
  <c r="T92" s="1"/>
  <c r="T87"/>
  <c r="U87" l="1"/>
  <c r="U86"/>
  <c r="U92" s="1"/>
  <c r="P43"/>
  <c r="V86" l="1"/>
  <c r="V92" s="1"/>
  <c r="V87"/>
</calcChain>
</file>

<file path=xl/comments1.xml><?xml version="1.0" encoding="utf-8"?>
<comments xmlns="http://schemas.openxmlformats.org/spreadsheetml/2006/main">
  <authors>
    <author>dfv</author>
    <author>ludwig</author>
  </authors>
  <commentList>
    <comment ref="K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коэффициент загрузки</t>
        </r>
      </text>
    </comment>
    <comment ref="N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1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SKD-4</t>
        </r>
      </text>
    </comment>
    <comment ref="N1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19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20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2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K3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KIA Quoris</t>
        </r>
      </text>
    </comment>
    <comment ref="A59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Lacetti</t>
        </r>
      </text>
    </comment>
    <comment ref="A60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countryman</t>
        </r>
      </text>
    </comment>
    <comment ref="A61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BMW X3</t>
        </r>
      </text>
    </comment>
  </commentList>
</comments>
</file>

<file path=xl/comments2.xml><?xml version="1.0" encoding="utf-8"?>
<comments xmlns="http://schemas.openxmlformats.org/spreadsheetml/2006/main">
  <authors>
    <author>dfv</author>
    <author>ludwig</author>
  </authors>
  <commentList>
    <comment ref="K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коэффициент загрузки</t>
        </r>
      </text>
    </comment>
    <comment ref="N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1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SKD-4</t>
        </r>
      </text>
    </comment>
    <comment ref="N1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19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20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2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K49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KIA Quoris</t>
        </r>
      </text>
    </comment>
    <comment ref="A73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Lacetti</t>
        </r>
      </text>
    </comment>
    <comment ref="A74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countryman</t>
        </r>
      </text>
    </comment>
    <comment ref="A75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BMW X3</t>
        </r>
      </text>
    </comment>
  </commentList>
</comments>
</file>

<file path=xl/comments3.xml><?xml version="1.0" encoding="utf-8"?>
<comments xmlns="http://schemas.openxmlformats.org/spreadsheetml/2006/main">
  <authors>
    <author>dfv</author>
    <author>ludwig</author>
  </authors>
  <commentList>
    <comment ref="K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коэффициент загрузки</t>
        </r>
      </text>
    </comment>
    <comment ref="N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1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SKD-4</t>
        </r>
      </text>
    </comment>
    <comment ref="N1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19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20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2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K3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KIA Quoris</t>
        </r>
      </text>
    </comment>
    <comment ref="A59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Lacetti</t>
        </r>
      </text>
    </comment>
    <comment ref="A60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countryman</t>
        </r>
      </text>
    </comment>
    <comment ref="A61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BMW X3</t>
        </r>
      </text>
    </comment>
  </commentList>
</comments>
</file>

<file path=xl/comments4.xml><?xml version="1.0" encoding="utf-8"?>
<comments xmlns="http://schemas.openxmlformats.org/spreadsheetml/2006/main">
  <authors>
    <author>dfv</author>
    <author>ludwig</author>
  </authors>
  <commentList>
    <comment ref="K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коэффициент загрузки</t>
        </r>
      </text>
    </comment>
    <comment ref="N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1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SKD-4</t>
        </r>
      </text>
    </comment>
    <comment ref="N18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19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SKD-4</t>
        </r>
      </text>
    </comment>
    <comment ref="N20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2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N24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F25 SKD-4</t>
        </r>
      </text>
    </comment>
    <comment ref="K33" authorId="0">
      <text>
        <r>
          <rPr>
            <b/>
            <sz val="8"/>
            <color indexed="81"/>
            <rFont val="Tahoma"/>
            <family val="2"/>
            <charset val="204"/>
          </rPr>
          <t>dfv:</t>
        </r>
        <r>
          <rPr>
            <sz val="8"/>
            <color indexed="81"/>
            <rFont val="Tahoma"/>
            <family val="2"/>
            <charset val="204"/>
          </rPr>
          <t xml:space="preserve">
по аналогии с KIA Quoris</t>
        </r>
      </text>
    </comment>
    <comment ref="A59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Lacetti</t>
        </r>
      </text>
    </comment>
    <comment ref="A60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countryman</t>
        </r>
      </text>
    </comment>
    <comment ref="A61" authorId="1">
      <text>
        <r>
          <rPr>
            <b/>
            <sz val="8"/>
            <color indexed="81"/>
            <rFont val="Tahoma"/>
            <family val="2"/>
            <charset val="204"/>
          </rPr>
          <t>ludwig:</t>
        </r>
        <r>
          <rPr>
            <sz val="8"/>
            <color indexed="81"/>
            <rFont val="Tahoma"/>
            <family val="2"/>
            <charset val="204"/>
          </rPr>
          <t xml:space="preserve">
like BMW X3</t>
        </r>
      </text>
    </comment>
  </commentList>
</comments>
</file>

<file path=xl/sharedStrings.xml><?xml version="1.0" encoding="utf-8"?>
<sst xmlns="http://schemas.openxmlformats.org/spreadsheetml/2006/main" count="2489" uniqueCount="134">
  <si>
    <t>KIA Mohave</t>
  </si>
  <si>
    <t>KIA Quoris</t>
  </si>
  <si>
    <t>HYUNDAI i40</t>
  </si>
  <si>
    <t>HYUNDAI Equus</t>
  </si>
  <si>
    <t>BMW</t>
  </si>
  <si>
    <t>SUBARU</t>
  </si>
  <si>
    <t>GM</t>
  </si>
  <si>
    <t>GM SUV-C</t>
  </si>
  <si>
    <t>Chevrolet Tahoe</t>
  </si>
  <si>
    <t>Chevrolet Aveo</t>
  </si>
  <si>
    <t>Chevrolet Orlando</t>
  </si>
  <si>
    <t>Chevrolet Cruze</t>
  </si>
  <si>
    <t>Chevrolet Captiva</t>
  </si>
  <si>
    <t>Chevrolet Malibu</t>
  </si>
  <si>
    <t>Cadillac CTS</t>
  </si>
  <si>
    <t>Cadillac SRX</t>
  </si>
  <si>
    <t>Cadillac Escalade</t>
  </si>
  <si>
    <t>Opel Astra</t>
  </si>
  <si>
    <t>Opel Insignia</t>
  </si>
  <si>
    <t>Opel Zafira</t>
  </si>
  <si>
    <t>Opel Meriva</t>
  </si>
  <si>
    <t>Opel Antara</t>
  </si>
  <si>
    <t>Opel Mokka</t>
  </si>
  <si>
    <t>HYUNDAI ix35</t>
  </si>
  <si>
    <t>HYUNDAI i30</t>
  </si>
  <si>
    <t>HYUNDAI Elantra</t>
  </si>
  <si>
    <t>SUBARU Forester</t>
  </si>
  <si>
    <t>SUBARU Impreza / XV</t>
  </si>
  <si>
    <t>GM Car-B</t>
  </si>
  <si>
    <t>GM SUV-B</t>
  </si>
  <si>
    <t>HYUNDAI / KIA</t>
  </si>
  <si>
    <t>SKD</t>
  </si>
  <si>
    <t>CKD</t>
  </si>
  <si>
    <t xml:space="preserve">TOTAL </t>
  </si>
  <si>
    <t>Chevrolet Tracker</t>
  </si>
  <si>
    <t>Shipping point / место отгрузки</t>
  </si>
  <si>
    <t>Shipping method / способ доставки</t>
  </si>
  <si>
    <t>Delivery point / пункт доставки</t>
  </si>
  <si>
    <t>Port of Bremerhaven</t>
  </si>
  <si>
    <t>by sea</t>
  </si>
  <si>
    <t>Port Kaliningrad</t>
  </si>
  <si>
    <t>PP1</t>
  </si>
  <si>
    <t>SKD 4</t>
  </si>
  <si>
    <t>APK - New plant</t>
  </si>
  <si>
    <t>Port Baltiysk</t>
  </si>
  <si>
    <t>Port of Busan (Korea)</t>
  </si>
  <si>
    <t>Port of Gdansk</t>
  </si>
  <si>
    <t>SKD 0</t>
  </si>
  <si>
    <t>PP2 old</t>
  </si>
  <si>
    <t>PP2 new</t>
  </si>
  <si>
    <t>by truck</t>
  </si>
  <si>
    <t>LOT Size / объем партии</t>
  </si>
  <si>
    <t># containers per LOT / # контейнеров в LOT</t>
  </si>
  <si>
    <t>Port of Gwangyang (Korea)</t>
  </si>
  <si>
    <t>Production method / метод производства</t>
  </si>
  <si>
    <t>Production location / местоположение производства</t>
  </si>
  <si>
    <t>NOT PRODUCED</t>
  </si>
  <si>
    <t>by sea (CMA)
by sea (MAERSK)</t>
  </si>
  <si>
    <t>Port Kaliningrad 
Port Baltiysk</t>
  </si>
  <si>
    <t>Port of Incheon (Korea)</t>
  </si>
  <si>
    <t>Port of Yokohama</t>
  </si>
  <si>
    <t>Ciechanow (Poland)</t>
  </si>
  <si>
    <t>BMW 3 Series (3er F30 - current model SKD4)</t>
  </si>
  <si>
    <t>BMW 3 Series (3er NM - ab 05/19 SKD4 SOP)</t>
  </si>
  <si>
    <t>BMW 5 Series (5er F10 - current model SKD4)</t>
  </si>
  <si>
    <t>BMW 5 Series (5er NM - ab 05/17 CKD SOP)</t>
  </si>
  <si>
    <t>BMW 7 Series (7er F01/F02 - current model SKD0)</t>
  </si>
  <si>
    <t>BMW 7 Series (ab 01/16  SKD4 SOP)</t>
  </si>
  <si>
    <t>BMW X1 (X1 E84 - current model SKD4)</t>
  </si>
  <si>
    <t>BMW X1 (X1 F48 - ab 01/16 SKD4 SOP)</t>
  </si>
  <si>
    <t>BMW X3 (X3 F25 - current model SKD4)</t>
  </si>
  <si>
    <t>BMW X3 (X3 F25 NM - ab 03/18 CKD SOP)</t>
  </si>
  <si>
    <t>BMW X4 (X4 F26 - ab 10/14 SKD4 SOP)</t>
  </si>
  <si>
    <t>BMW X4 (X4 NM - ab 03/19 SKD4 SOP)</t>
  </si>
  <si>
    <t>BMW X5 (X5 E70 - current model SKD0)</t>
  </si>
  <si>
    <t>BMW X5 (X5 F15 - ab 05/14 SKD4 SOP)</t>
  </si>
  <si>
    <t>BMW X5 (X5 F15  - ab 04/16 CKD SOP)</t>
  </si>
  <si>
    <t>BMW X5 (X5 NM - ab 03/19 CKD SOP)</t>
  </si>
  <si>
    <t>BMW X6 (X6 E71 - current model SKD0)</t>
  </si>
  <si>
    <t>BMW X6 (X6 F16 - ab 03/15 SKD4 SOP)</t>
  </si>
  <si>
    <t>BMW X6 (X6 F16 - ab 04/16 CKD SOP)</t>
  </si>
  <si>
    <t>BMW X6 (X6 NM - ab 03/20 CKD SOP)</t>
  </si>
  <si>
    <t>KIA Cerato (SKD0)</t>
  </si>
  <si>
    <t>KIA Cerato (CKD)</t>
  </si>
  <si>
    <t>KIA Sorento (SKD0)</t>
  </si>
  <si>
    <t>KIA Sorento (CKD)</t>
  </si>
  <si>
    <t># containers per LOT BIW/ # контейнеров в LOT</t>
  </si>
  <si>
    <t># containers per LOT TCF/ # контейнеров в LOT</t>
  </si>
  <si>
    <t>INCOTERM</t>
  </si>
  <si>
    <t>CIF Kaliningrad</t>
  </si>
  <si>
    <t># of LOT as stock in plant</t>
  </si>
  <si>
    <t># of working days as stock in plant</t>
  </si>
  <si>
    <t>Packaging BOM</t>
  </si>
  <si>
    <t>dap</t>
  </si>
  <si>
    <t>Chernyahovsk</t>
  </si>
  <si>
    <t>SUBARU Model 3</t>
  </si>
  <si>
    <t>SUBARU Model 4</t>
  </si>
  <si>
    <t>COMMERCE CARGO</t>
  </si>
  <si>
    <t>KIA Bongo</t>
  </si>
  <si>
    <t>Hyundai Porter</t>
  </si>
  <si>
    <t>Hyundai Semibonet</t>
  </si>
  <si>
    <t>QZ (Dump/Cargo)</t>
  </si>
  <si>
    <t>HD35</t>
  </si>
  <si>
    <t>HD65</t>
  </si>
  <si>
    <t>HD78</t>
  </si>
  <si>
    <t>HD120</t>
  </si>
  <si>
    <t>HD170</t>
  </si>
  <si>
    <t>TATA-Daewoo 4x2 Tractor</t>
  </si>
  <si>
    <t>TATA-Daewoo 6x4 Dump</t>
  </si>
  <si>
    <t>TATA-Daewoo 4x2 Cargo</t>
  </si>
  <si>
    <t>TATA-Daewoo 6x4 Cargo</t>
  </si>
  <si>
    <t>TATA Super Ace</t>
  </si>
  <si>
    <t>План производства с 2016 до 2025 года (Вариант 1. Без учета пошлины на кузов - 2907 Евро)</t>
  </si>
  <si>
    <t>Czech</t>
  </si>
  <si>
    <t>by railroad</t>
  </si>
  <si>
    <t>By sea</t>
  </si>
  <si>
    <t>USA</t>
  </si>
  <si>
    <t>?</t>
  </si>
  <si>
    <t>Коммерческие грузовые</t>
  </si>
  <si>
    <t>План производства с 2016 до 2025 года (Вариант 2. С учетом ввода с 2018 года пошлины на кузов - 2907 Евро)</t>
  </si>
  <si>
    <t>План производства с 2016 до 2025 года (Вариант 3. С учетом ввода с 2016 года пошлины на кузов - 2907 Евро)</t>
  </si>
  <si>
    <t>План производства с 2016 до 2025 года (Вариант 4. С учетом отсутствия SKD поставок)</t>
  </si>
  <si>
    <t>KIA Sportage</t>
  </si>
  <si>
    <t>KIA Venga</t>
  </si>
  <si>
    <t>KIA Optima</t>
  </si>
  <si>
    <t>KIA Soul</t>
  </si>
  <si>
    <t>KIA Forte</t>
  </si>
  <si>
    <t>KIA Ceed</t>
  </si>
  <si>
    <t>Chevrolet Lacetti</t>
  </si>
  <si>
    <t>KIA Mohave new</t>
  </si>
  <si>
    <t>KIA Quoris new</t>
  </si>
  <si>
    <t>HYUNDAI i40 new</t>
  </si>
  <si>
    <t>HYUNDAI</t>
  </si>
  <si>
    <t>KIA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</si>
</sst>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3" tint="0.39997558519241921"/>
      <name val="Calibri"/>
      <family val="2"/>
      <charset val="204"/>
    </font>
    <font>
      <b/>
      <sz val="12"/>
      <color theme="3" tint="0.39997558519241921"/>
      <name val="Calibri"/>
      <family val="2"/>
      <charset val="204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9">
    <xf numFmtId="0" fontId="0" fillId="0" borderId="0" xfId="0"/>
    <xf numFmtId="0" fontId="0" fillId="0" borderId="0" xfId="0" applyAlignment="1">
      <alignment horizontal="center"/>
    </xf>
    <xf numFmtId="0" fontId="0" fillId="4" borderId="6" xfId="0" applyFill="1" applyBorder="1" applyAlignment="1">
      <alignment wrapText="1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" xfId="0" applyBorder="1"/>
    <xf numFmtId="0" fontId="0" fillId="3" borderId="6" xfId="0" applyFill="1" applyBorder="1"/>
    <xf numFmtId="0" fontId="0" fillId="2" borderId="6" xfId="0" applyFill="1" applyBorder="1"/>
    <xf numFmtId="0" fontId="0" fillId="0" borderId="6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/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0" fillId="0" borderId="10" xfId="0" applyBorder="1"/>
    <xf numFmtId="0" fontId="2" fillId="0" borderId="16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0" fillId="0" borderId="16" xfId="0" applyBorder="1"/>
    <xf numFmtId="0" fontId="0" fillId="0" borderId="6" xfId="0" applyFill="1" applyBorder="1"/>
    <xf numFmtId="0" fontId="0" fillId="0" borderId="17" xfId="0" applyBorder="1" applyAlignment="1">
      <alignment wrapText="1"/>
    </xf>
    <xf numFmtId="0" fontId="0" fillId="2" borderId="7" xfId="0" applyFill="1" applyBorder="1"/>
    <xf numFmtId="0" fontId="0" fillId="3" borderId="7" xfId="0" applyFill="1" applyBorder="1"/>
    <xf numFmtId="0" fontId="0" fillId="0" borderId="18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/>
    <xf numFmtId="0" fontId="0" fillId="2" borderId="8" xfId="0" applyFill="1" applyBorder="1"/>
    <xf numFmtId="0" fontId="0" fillId="2" borderId="9" xfId="0" applyFill="1" applyBorder="1"/>
    <xf numFmtId="0" fontId="0" fillId="0" borderId="17" xfId="0" applyFill="1" applyBorder="1" applyAlignment="1">
      <alignment wrapText="1"/>
    </xf>
    <xf numFmtId="0" fontId="0" fillId="0" borderId="7" xfId="0" applyBorder="1"/>
    <xf numFmtId="0" fontId="0" fillId="0" borderId="19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/>
    <xf numFmtId="0" fontId="0" fillId="0" borderId="19" xfId="0" applyBorder="1" applyAlignment="1">
      <alignment wrapText="1"/>
    </xf>
    <xf numFmtId="0" fontId="0" fillId="4" borderId="11" xfId="0" applyFill="1" applyBorder="1" applyAlignment="1">
      <alignment wrapText="1"/>
    </xf>
    <xf numFmtId="0" fontId="0" fillId="0" borderId="20" xfId="0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17" xfId="0" applyBorder="1" applyAlignment="1">
      <alignment horizontal="right" wrapText="1"/>
    </xf>
    <xf numFmtId="0" fontId="2" fillId="0" borderId="17" xfId="0" applyFont="1" applyBorder="1" applyAlignment="1">
      <alignment wrapText="1"/>
    </xf>
    <xf numFmtId="0" fontId="0" fillId="0" borderId="18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horizontal="right"/>
    </xf>
    <xf numFmtId="0" fontId="4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6" xfId="0" applyFont="1" applyBorder="1" applyAlignment="1">
      <alignment horizontal="right" vertical="center" wrapText="1"/>
    </xf>
    <xf numFmtId="164" fontId="0" fillId="0" borderId="11" xfId="0" applyNumberFormat="1" applyBorder="1" applyAlignment="1">
      <alignment wrapText="1"/>
    </xf>
    <xf numFmtId="164" fontId="2" fillId="0" borderId="16" xfId="0" applyNumberFormat="1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0" borderId="16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10" fillId="0" borderId="6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center" wrapText="1"/>
    </xf>
    <xf numFmtId="0" fontId="2" fillId="0" borderId="24" xfId="0" applyFont="1" applyBorder="1" applyAlignment="1">
      <alignment horizontal="center"/>
    </xf>
    <xf numFmtId="0" fontId="0" fillId="0" borderId="24" xfId="0" applyBorder="1"/>
    <xf numFmtId="0" fontId="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4" fontId="0" fillId="0" borderId="6" xfId="0" applyNumberForma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2" borderId="2" xfId="0" applyFill="1" applyBorder="1"/>
    <xf numFmtId="0" fontId="6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2" borderId="3" xfId="0" applyFill="1" applyBorder="1"/>
    <xf numFmtId="164" fontId="0" fillId="0" borderId="8" xfId="0" applyNumberFormat="1" applyBorder="1" applyAlignment="1">
      <alignment wrapText="1"/>
    </xf>
    <xf numFmtId="0" fontId="12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25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164" fontId="0" fillId="0" borderId="22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4" fillId="0" borderId="17" xfId="0" applyFont="1" applyBorder="1" applyAlignment="1">
      <alignment vertical="top" wrapText="1"/>
    </xf>
    <xf numFmtId="0" fontId="14" fillId="0" borderId="25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0" fontId="13" fillId="0" borderId="17" xfId="0" applyFont="1" applyBorder="1" applyAlignment="1">
      <alignment horizontal="left" wrapText="1"/>
    </xf>
    <xf numFmtId="0" fontId="3" fillId="0" borderId="12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17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wrapText="1"/>
    </xf>
    <xf numFmtId="0" fontId="14" fillId="0" borderId="21" xfId="0" applyFont="1" applyBorder="1" applyAlignment="1">
      <alignment vertical="top" wrapText="1"/>
    </xf>
    <xf numFmtId="0" fontId="0" fillId="0" borderId="24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7" xfId="0" applyBorder="1"/>
    <xf numFmtId="0" fontId="16" fillId="0" borderId="15" xfId="0" applyFont="1" applyBorder="1" applyAlignment="1">
      <alignment wrapText="1"/>
    </xf>
    <xf numFmtId="0" fontId="2" fillId="0" borderId="28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30" xfId="0" applyFont="1" applyBorder="1" applyAlignment="1">
      <alignment wrapText="1"/>
    </xf>
    <xf numFmtId="0" fontId="0" fillId="0" borderId="31" xfId="0" applyBorder="1" applyAlignment="1">
      <alignment horizontal="right" wrapText="1"/>
    </xf>
    <xf numFmtId="0" fontId="2" fillId="0" borderId="31" xfId="0" applyFont="1" applyBorder="1" applyAlignment="1">
      <alignment wrapText="1"/>
    </xf>
    <xf numFmtId="0" fontId="0" fillId="0" borderId="32" xfId="0" applyBorder="1" applyAlignment="1">
      <alignment horizontal="right" wrapText="1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3" borderId="17" xfId="0" applyFill="1" applyBorder="1"/>
    <xf numFmtId="0" fontId="0" fillId="4" borderId="17" xfId="0" applyFill="1" applyBorder="1"/>
    <xf numFmtId="0" fontId="0" fillId="2" borderId="17" xfId="0" applyFill="1" applyBorder="1"/>
    <xf numFmtId="0" fontId="0" fillId="4" borderId="18" xfId="0" applyFill="1" applyBorder="1"/>
    <xf numFmtId="0" fontId="0" fillId="4" borderId="21" xfId="0" applyFill="1" applyBorder="1"/>
    <xf numFmtId="0" fontId="0" fillId="4" borderId="2" xfId="0" applyFill="1" applyBorder="1"/>
    <xf numFmtId="0" fontId="0" fillId="4" borderId="3" xfId="0" applyFill="1" applyBorder="1"/>
    <xf numFmtId="0" fontId="6" fillId="2" borderId="17" xfId="0" applyFont="1" applyFill="1" applyBorder="1"/>
    <xf numFmtId="0" fontId="0" fillId="2" borderId="18" xfId="0" applyFill="1" applyBorder="1"/>
    <xf numFmtId="0" fontId="0" fillId="2" borderId="21" xfId="0" applyFill="1" applyBorder="1"/>
    <xf numFmtId="0" fontId="0" fillId="3" borderId="21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17" xfId="0" applyBorder="1"/>
    <xf numFmtId="0" fontId="0" fillId="3" borderId="18" xfId="0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36" xfId="0" applyBorder="1"/>
    <xf numFmtId="0" fontId="0" fillId="0" borderId="37" xfId="0" applyBorder="1"/>
    <xf numFmtId="0" fontId="0" fillId="0" borderId="0" xfId="0"/>
    <xf numFmtId="0" fontId="0" fillId="0" borderId="0" xfId="0" applyAlignment="1">
      <alignment horizontal="center"/>
    </xf>
    <xf numFmtId="0" fontId="0" fillId="4" borderId="6" xfId="0" applyFill="1" applyBorder="1" applyAlignment="1">
      <alignment wrapText="1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" xfId="0" applyBorder="1"/>
    <xf numFmtId="0" fontId="0" fillId="3" borderId="6" xfId="0" applyFill="1" applyBorder="1"/>
    <xf numFmtId="0" fontId="0" fillId="2" borderId="6" xfId="0" applyFill="1" applyBorder="1"/>
    <xf numFmtId="0" fontId="0" fillId="0" borderId="6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/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0" fillId="0" borderId="10" xfId="0" applyBorder="1"/>
    <xf numFmtId="0" fontId="2" fillId="0" borderId="16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0" fillId="0" borderId="16" xfId="0" applyBorder="1"/>
    <xf numFmtId="0" fontId="0" fillId="0" borderId="38" xfId="0" applyBorder="1"/>
    <xf numFmtId="0" fontId="0" fillId="0" borderId="6" xfId="0" applyFill="1" applyBorder="1"/>
    <xf numFmtId="0" fontId="0" fillId="0" borderId="17" xfId="0" applyBorder="1" applyAlignment="1">
      <alignment wrapText="1"/>
    </xf>
    <xf numFmtId="0" fontId="0" fillId="2" borderId="7" xfId="0" applyFill="1" applyBorder="1"/>
    <xf numFmtId="0" fontId="0" fillId="3" borderId="7" xfId="0" applyFill="1" applyBorder="1"/>
    <xf numFmtId="0" fontId="0" fillId="2" borderId="8" xfId="0" applyFill="1" applyBorder="1"/>
    <xf numFmtId="0" fontId="0" fillId="0" borderId="17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/>
    <xf numFmtId="0" fontId="0" fillId="0" borderId="19" xfId="0" applyBorder="1" applyAlignment="1">
      <alignment wrapText="1"/>
    </xf>
    <xf numFmtId="0" fontId="0" fillId="4" borderId="11" xfId="0" applyFill="1" applyBorder="1" applyAlignment="1">
      <alignment wrapText="1"/>
    </xf>
    <xf numFmtId="0" fontId="0" fillId="0" borderId="20" xfId="0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17" xfId="0" applyBorder="1" applyAlignment="1">
      <alignment horizontal="right" wrapText="1"/>
    </xf>
    <xf numFmtId="0" fontId="2" fillId="0" borderId="17" xfId="0" applyFont="1" applyBorder="1" applyAlignment="1">
      <alignment wrapText="1"/>
    </xf>
    <xf numFmtId="0" fontId="0" fillId="0" borderId="18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horizontal="right"/>
    </xf>
    <xf numFmtId="0" fontId="4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6" xfId="0" applyFont="1" applyBorder="1" applyAlignment="1">
      <alignment horizontal="right" vertical="center" wrapText="1"/>
    </xf>
    <xf numFmtId="164" fontId="0" fillId="0" borderId="11" xfId="0" applyNumberFormat="1" applyBorder="1" applyAlignment="1">
      <alignment wrapText="1"/>
    </xf>
    <xf numFmtId="164" fontId="2" fillId="0" borderId="16" xfId="0" applyNumberFormat="1" applyFont="1" applyBorder="1" applyAlignment="1">
      <alignment horizontal="center" wrapText="1"/>
    </xf>
    <xf numFmtId="0" fontId="9" fillId="0" borderId="1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0" borderId="16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10" fillId="0" borderId="6" xfId="0" applyFont="1" applyBorder="1" applyAlignment="1">
      <alignment horizontal="right" vertical="center" wrapText="1"/>
    </xf>
    <xf numFmtId="0" fontId="0" fillId="0" borderId="24" xfId="0" applyBorder="1"/>
    <xf numFmtId="0" fontId="12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25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Fill="1" applyBorder="1"/>
    <xf numFmtId="0" fontId="0" fillId="0" borderId="10" xfId="0" applyBorder="1" applyAlignment="1">
      <alignment horizontal="center"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164" fontId="0" fillId="0" borderId="22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4" fillId="0" borderId="17" xfId="0" applyFont="1" applyBorder="1" applyAlignment="1">
      <alignment vertical="top" wrapText="1"/>
    </xf>
    <xf numFmtId="0" fontId="14" fillId="0" borderId="25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0" fontId="16" fillId="0" borderId="20" xfId="0" applyFont="1" applyBorder="1" applyAlignment="1">
      <alignment wrapText="1"/>
    </xf>
    <xf numFmtId="0" fontId="0" fillId="0" borderId="7" xfId="0" applyFill="1" applyBorder="1"/>
    <xf numFmtId="0" fontId="14" fillId="0" borderId="21" xfId="0" applyFont="1" applyBorder="1" applyAlignment="1">
      <alignment vertical="top" wrapText="1"/>
    </xf>
    <xf numFmtId="0" fontId="0" fillId="0" borderId="24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7" xfId="0" applyBorder="1"/>
    <xf numFmtId="0" fontId="16" fillId="0" borderId="15" xfId="0" applyFont="1" applyBorder="1" applyAlignment="1">
      <alignment wrapText="1"/>
    </xf>
    <xf numFmtId="0" fontId="2" fillId="0" borderId="28" xfId="0" applyFont="1" applyBorder="1" applyAlignment="1">
      <alignment horizontal="center" wrapText="1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4" xfId="0" applyBorder="1" applyAlignment="1">
      <alignment wrapText="1"/>
    </xf>
    <xf numFmtId="0" fontId="0" fillId="4" borderId="17" xfId="0" applyFill="1" applyBorder="1"/>
    <xf numFmtId="0" fontId="0" fillId="3" borderId="17" xfId="0" applyFill="1" applyBorder="1"/>
    <xf numFmtId="0" fontId="0" fillId="2" borderId="17" xfId="0" applyFill="1" applyBorder="1"/>
    <xf numFmtId="0" fontId="0" fillId="4" borderId="2" xfId="0" applyFill="1" applyBorder="1"/>
    <xf numFmtId="0" fontId="0" fillId="4" borderId="3" xfId="0" applyFill="1" applyBorder="1"/>
    <xf numFmtId="0" fontId="6" fillId="2" borderId="17" xfId="0" applyFont="1" applyFill="1" applyBorder="1"/>
    <xf numFmtId="0" fontId="0" fillId="0" borderId="15" xfId="0" applyBorder="1"/>
    <xf numFmtId="0" fontId="2" fillId="0" borderId="30" xfId="0" applyFont="1" applyBorder="1" applyAlignment="1">
      <alignment wrapText="1"/>
    </xf>
    <xf numFmtId="0" fontId="0" fillId="0" borderId="31" xfId="0" applyBorder="1" applyAlignment="1">
      <alignment horizontal="right" wrapText="1"/>
    </xf>
    <xf numFmtId="0" fontId="2" fillId="0" borderId="31" xfId="0" applyFont="1" applyBorder="1" applyAlignment="1">
      <alignment wrapText="1"/>
    </xf>
    <xf numFmtId="0" fontId="0" fillId="0" borderId="32" xfId="0" applyBorder="1" applyAlignment="1">
      <alignment horizontal="right" wrapText="1"/>
    </xf>
    <xf numFmtId="0" fontId="0" fillId="0" borderId="37" xfId="0" applyBorder="1"/>
    <xf numFmtId="0" fontId="0" fillId="3" borderId="19" xfId="0" applyFill="1" applyBorder="1"/>
    <xf numFmtId="0" fontId="0" fillId="3" borderId="11" xfId="0" applyFill="1" applyBorder="1"/>
    <xf numFmtId="0" fontId="0" fillId="4" borderId="25" xfId="0" applyFill="1" applyBorder="1"/>
    <xf numFmtId="0" fontId="0" fillId="4" borderId="10" xfId="0" applyFill="1" applyBorder="1"/>
    <xf numFmtId="0" fontId="0" fillId="4" borderId="19" xfId="0" applyFill="1" applyBorder="1"/>
    <xf numFmtId="0" fontId="0" fillId="4" borderId="11" xfId="0" applyFill="1" applyBorder="1"/>
    <xf numFmtId="0" fontId="15" fillId="6" borderId="1" xfId="0" applyFont="1" applyFill="1" applyBorder="1" applyAlignment="1">
      <alignment horizontal="center"/>
    </xf>
    <xf numFmtId="0" fontId="15" fillId="5" borderId="39" xfId="0" applyFont="1" applyFill="1" applyBorder="1" applyAlignment="1">
      <alignment horizontal="center"/>
    </xf>
    <xf numFmtId="0" fontId="15" fillId="6" borderId="39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5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0" fontId="0" fillId="4" borderId="6" xfId="0" applyFill="1" applyBorder="1" applyAlignment="1">
      <alignment wrapText="1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" xfId="0" applyBorder="1"/>
    <xf numFmtId="0" fontId="0" fillId="3" borderId="6" xfId="0" applyFill="1" applyBorder="1"/>
    <xf numFmtId="0" fontId="0" fillId="2" borderId="6" xfId="0" applyFill="1" applyBorder="1"/>
    <xf numFmtId="0" fontId="0" fillId="0" borderId="6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/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0" fillId="0" borderId="10" xfId="0" applyBorder="1"/>
    <xf numFmtId="0" fontId="2" fillId="0" borderId="16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0" fillId="0" borderId="16" xfId="0" applyBorder="1"/>
    <xf numFmtId="0" fontId="0" fillId="0" borderId="38" xfId="0" applyBorder="1"/>
    <xf numFmtId="0" fontId="0" fillId="0" borderId="6" xfId="0" applyFill="1" applyBorder="1"/>
    <xf numFmtId="0" fontId="0" fillId="0" borderId="17" xfId="0" applyBorder="1" applyAlignment="1">
      <alignment wrapText="1"/>
    </xf>
    <xf numFmtId="0" fontId="0" fillId="2" borderId="7" xfId="0" applyFill="1" applyBorder="1"/>
    <xf numFmtId="0" fontId="0" fillId="3" borderId="7" xfId="0" applyFill="1" applyBorder="1"/>
    <xf numFmtId="0" fontId="0" fillId="0" borderId="18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/>
    <xf numFmtId="0" fontId="0" fillId="2" borderId="8" xfId="0" applyFill="1" applyBorder="1"/>
    <xf numFmtId="0" fontId="0" fillId="2" borderId="9" xfId="0" applyFill="1" applyBorder="1"/>
    <xf numFmtId="0" fontId="0" fillId="0" borderId="17" xfId="0" applyFill="1" applyBorder="1" applyAlignment="1">
      <alignment wrapText="1"/>
    </xf>
    <xf numFmtId="0" fontId="0" fillId="0" borderId="7" xfId="0" applyBorder="1"/>
    <xf numFmtId="0" fontId="0" fillId="0" borderId="19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/>
    <xf numFmtId="0" fontId="0" fillId="0" borderId="19" xfId="0" applyBorder="1" applyAlignment="1">
      <alignment wrapText="1"/>
    </xf>
    <xf numFmtId="0" fontId="0" fillId="4" borderId="11" xfId="0" applyFill="1" applyBorder="1" applyAlignment="1">
      <alignment wrapText="1"/>
    </xf>
    <xf numFmtId="0" fontId="0" fillId="0" borderId="20" xfId="0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1" fillId="0" borderId="6" xfId="0" applyFont="1" applyBorder="1"/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17" xfId="0" applyBorder="1" applyAlignment="1">
      <alignment horizontal="right" wrapText="1"/>
    </xf>
    <xf numFmtId="0" fontId="2" fillId="0" borderId="17" xfId="0" applyFont="1" applyBorder="1" applyAlignment="1">
      <alignment wrapText="1"/>
    </xf>
    <xf numFmtId="0" fontId="1" fillId="0" borderId="7" xfId="0" applyFont="1" applyBorder="1"/>
    <xf numFmtId="0" fontId="0" fillId="0" borderId="18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horizontal="right"/>
    </xf>
    <xf numFmtId="0" fontId="4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6" xfId="0" applyFont="1" applyBorder="1" applyAlignment="1">
      <alignment horizontal="right" vertical="center" wrapText="1"/>
    </xf>
    <xf numFmtId="164" fontId="0" fillId="0" borderId="11" xfId="0" applyNumberFormat="1" applyBorder="1" applyAlignment="1">
      <alignment wrapText="1"/>
    </xf>
    <xf numFmtId="164" fontId="2" fillId="0" borderId="16" xfId="0" applyNumberFormat="1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0" borderId="16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10" fillId="0" borderId="6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center" wrapText="1"/>
    </xf>
    <xf numFmtId="0" fontId="2" fillId="0" borderId="24" xfId="0" applyFont="1" applyBorder="1" applyAlignment="1">
      <alignment horizontal="center"/>
    </xf>
    <xf numFmtId="0" fontId="0" fillId="0" borderId="24" xfId="0" applyBorder="1"/>
    <xf numFmtId="0" fontId="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4" fontId="0" fillId="0" borderId="6" xfId="0" applyNumberForma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2" borderId="2" xfId="0" applyFill="1" applyBorder="1"/>
    <xf numFmtId="0" fontId="6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2" borderId="3" xfId="0" applyFill="1" applyBorder="1"/>
    <xf numFmtId="164" fontId="0" fillId="0" borderId="8" xfId="0" applyNumberFormat="1" applyBorder="1" applyAlignment="1">
      <alignment wrapText="1"/>
    </xf>
    <xf numFmtId="0" fontId="12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25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Fill="1" applyBorder="1"/>
    <xf numFmtId="0" fontId="0" fillId="0" borderId="10" xfId="0" applyBorder="1" applyAlignment="1">
      <alignment horizontal="center"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164" fontId="0" fillId="0" borderId="22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4" fillId="0" borderId="17" xfId="0" applyFont="1" applyBorder="1" applyAlignment="1">
      <alignment vertical="top" wrapText="1"/>
    </xf>
    <xf numFmtId="0" fontId="14" fillId="0" borderId="25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0" fontId="13" fillId="0" borderId="17" xfId="0" applyFont="1" applyBorder="1" applyAlignment="1">
      <alignment horizontal="left" wrapText="1"/>
    </xf>
    <xf numFmtId="0" fontId="3" fillId="0" borderId="12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17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wrapText="1"/>
    </xf>
    <xf numFmtId="0" fontId="15" fillId="5" borderId="6" xfId="0" applyFont="1" applyFill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0" fillId="7" borderId="6" xfId="0" applyFill="1" applyBorder="1"/>
    <xf numFmtId="0" fontId="0" fillId="7" borderId="7" xfId="0" applyFill="1" applyBorder="1"/>
    <xf numFmtId="0" fontId="0" fillId="0" borderId="7" xfId="0" applyFill="1" applyBorder="1"/>
    <xf numFmtId="0" fontId="14" fillId="0" borderId="21" xfId="0" applyFont="1" applyBorder="1" applyAlignment="1">
      <alignment vertical="top" wrapText="1"/>
    </xf>
    <xf numFmtId="0" fontId="0" fillId="0" borderId="24" xfId="0" applyBorder="1" applyAlignment="1">
      <alignment wrapText="1"/>
    </xf>
    <xf numFmtId="0" fontId="15" fillId="6" borderId="2" xfId="0" applyFont="1" applyFill="1" applyBorder="1" applyAlignment="1">
      <alignment horizontal="center"/>
    </xf>
    <xf numFmtId="0" fontId="0" fillId="0" borderId="27" xfId="0" applyBorder="1" applyAlignment="1">
      <alignment wrapText="1"/>
    </xf>
    <xf numFmtId="0" fontId="0" fillId="0" borderId="27" xfId="0" applyBorder="1"/>
    <xf numFmtId="0" fontId="16" fillId="0" borderId="15" xfId="0" applyFont="1" applyBorder="1" applyAlignment="1">
      <alignment wrapText="1"/>
    </xf>
    <xf numFmtId="0" fontId="2" fillId="0" borderId="28" xfId="0" applyFont="1" applyBorder="1" applyAlignment="1">
      <alignment horizontal="center" wrapText="1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7" borderId="21" xfId="0" applyFill="1" applyBorder="1"/>
    <xf numFmtId="0" fontId="0" fillId="7" borderId="2" xfId="0" applyFill="1" applyBorder="1"/>
    <xf numFmtId="0" fontId="0" fillId="0" borderId="2" xfId="0" applyFill="1" applyBorder="1"/>
    <xf numFmtId="0" fontId="0" fillId="0" borderId="3" xfId="0" applyFill="1" applyBorder="1"/>
    <xf numFmtId="0" fontId="0" fillId="7" borderId="17" xfId="0" applyFill="1" applyBorder="1"/>
    <xf numFmtId="0" fontId="0" fillId="4" borderId="17" xfId="0" applyFill="1" applyBorder="1"/>
    <xf numFmtId="0" fontId="0" fillId="3" borderId="17" xfId="0" applyFill="1" applyBorder="1"/>
    <xf numFmtId="0" fontId="0" fillId="2" borderId="17" xfId="0" applyFill="1" applyBorder="1"/>
    <xf numFmtId="0" fontId="0" fillId="4" borderId="18" xfId="0" applyFill="1" applyBorder="1"/>
    <xf numFmtId="0" fontId="0" fillId="4" borderId="21" xfId="0" applyFill="1" applyBorder="1"/>
    <xf numFmtId="0" fontId="0" fillId="4" borderId="2" xfId="0" applyFill="1" applyBorder="1"/>
    <xf numFmtId="0" fontId="0" fillId="4" borderId="3" xfId="0" applyFill="1" applyBorder="1"/>
    <xf numFmtId="0" fontId="6" fillId="2" borderId="17" xfId="0" applyFont="1" applyFill="1" applyBorder="1"/>
    <xf numFmtId="0" fontId="0" fillId="2" borderId="18" xfId="0" applyFill="1" applyBorder="1"/>
    <xf numFmtId="0" fontId="0" fillId="0" borderId="15" xfId="0" applyBorder="1"/>
    <xf numFmtId="0" fontId="0" fillId="2" borderId="21" xfId="0" applyFill="1" applyBorder="1"/>
    <xf numFmtId="0" fontId="0" fillId="0" borderId="17" xfId="0" applyBorder="1"/>
    <xf numFmtId="0" fontId="0" fillId="7" borderId="18" xfId="0" applyFill="1" applyBorder="1"/>
    <xf numFmtId="0" fontId="0" fillId="7" borderId="8" xfId="0" applyFill="1" applyBorder="1"/>
    <xf numFmtId="0" fontId="0" fillId="0" borderId="8" xfId="0" applyFill="1" applyBorder="1"/>
    <xf numFmtId="0" fontId="0" fillId="0" borderId="9" xfId="0" applyFill="1" applyBorder="1"/>
    <xf numFmtId="0" fontId="15" fillId="6" borderId="21" xfId="0" applyFont="1" applyFill="1" applyBorder="1" applyAlignment="1">
      <alignment horizontal="center"/>
    </xf>
    <xf numFmtId="0" fontId="15" fillId="6" borderId="3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5" fillId="6" borderId="17" xfId="0" applyFont="1" applyFill="1" applyBorder="1" applyAlignment="1">
      <alignment horizontal="center"/>
    </xf>
    <xf numFmtId="0" fontId="15" fillId="6" borderId="7" xfId="0" applyFont="1" applyFill="1" applyBorder="1" applyAlignment="1">
      <alignment horizontal="center"/>
    </xf>
    <xf numFmtId="0" fontId="15" fillId="5" borderId="25" xfId="0" applyFont="1" applyFill="1" applyBorder="1" applyAlignment="1">
      <alignment horizontal="center"/>
    </xf>
    <xf numFmtId="0" fontId="15" fillId="5" borderId="10" xfId="0" applyFont="1" applyFill="1" applyBorder="1" applyAlignment="1">
      <alignment horizontal="center"/>
    </xf>
    <xf numFmtId="0" fontId="15" fillId="5" borderId="26" xfId="0" applyFont="1" applyFill="1" applyBorder="1" applyAlignment="1">
      <alignment horizontal="center"/>
    </xf>
    <xf numFmtId="0" fontId="2" fillId="0" borderId="30" xfId="0" applyFont="1" applyBorder="1" applyAlignment="1">
      <alignment wrapText="1"/>
    </xf>
    <xf numFmtId="0" fontId="0" fillId="0" borderId="31" xfId="0" applyBorder="1" applyAlignment="1">
      <alignment horizontal="right" wrapText="1"/>
    </xf>
    <xf numFmtId="0" fontId="2" fillId="0" borderId="31" xfId="0" applyFont="1" applyBorder="1" applyAlignment="1">
      <alignment wrapText="1"/>
    </xf>
    <xf numFmtId="0" fontId="0" fillId="0" borderId="32" xfId="0" applyBorder="1" applyAlignment="1">
      <alignment horizontal="right" wrapText="1"/>
    </xf>
    <xf numFmtId="0" fontId="1" fillId="0" borderId="21" xfId="0" applyFont="1" applyBorder="1"/>
    <xf numFmtId="0" fontId="1" fillId="0" borderId="17" xfId="0" applyFont="1" applyBorder="1"/>
    <xf numFmtId="0" fontId="0" fillId="0" borderId="36" xfId="0" applyBorder="1"/>
    <xf numFmtId="0" fontId="0" fillId="0" borderId="37" xfId="0" applyBorder="1"/>
    <xf numFmtId="0" fontId="0" fillId="0" borderId="13" xfId="0" applyFont="1" applyBorder="1" applyAlignment="1">
      <alignment horizontal="center"/>
    </xf>
    <xf numFmtId="0" fontId="0" fillId="0" borderId="16" xfId="0" applyFont="1" applyBorder="1"/>
    <xf numFmtId="0" fontId="1" fillId="0" borderId="2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0" fillId="3" borderId="11" xfId="0" applyFont="1" applyFill="1" applyBorder="1" applyAlignment="1">
      <alignment horizontal="right" vertical="center"/>
    </xf>
    <xf numFmtId="0" fontId="0" fillId="4" borderId="6" xfId="0" applyFont="1" applyFill="1" applyBorder="1" applyAlignment="1">
      <alignment horizontal="right" vertical="center"/>
    </xf>
    <xf numFmtId="0" fontId="0" fillId="3" borderId="6" xfId="0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4" borderId="10" xfId="0" applyFont="1" applyFill="1" applyBorder="1" applyAlignment="1">
      <alignment horizontal="right" vertical="center"/>
    </xf>
    <xf numFmtId="0" fontId="0" fillId="3" borderId="11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8" fillId="6" borderId="2" xfId="0" applyFont="1" applyFill="1" applyBorder="1" applyAlignment="1">
      <alignment horizontal="right" vertical="center"/>
    </xf>
    <xf numFmtId="0" fontId="18" fillId="6" borderId="6" xfId="0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right" vertical="center"/>
    </xf>
    <xf numFmtId="0" fontId="18" fillId="0" borderId="8" xfId="0" applyFont="1" applyFill="1" applyBorder="1" applyAlignment="1">
      <alignment horizontal="right" vertical="center"/>
    </xf>
    <xf numFmtId="0" fontId="18" fillId="6" borderId="8" xfId="0" applyFont="1" applyFill="1" applyBorder="1" applyAlignment="1">
      <alignment horizontal="right" vertical="center"/>
    </xf>
    <xf numFmtId="0" fontId="0" fillId="2" borderId="6" xfId="0" applyFont="1" applyFill="1" applyBorder="1" applyAlignment="1">
      <alignment horizontal="right" vertical="center"/>
    </xf>
    <xf numFmtId="0" fontId="0" fillId="2" borderId="8" xfId="0" applyFont="1" applyFill="1" applyBorder="1" applyAlignment="1">
      <alignment horizontal="right" vertical="center"/>
    </xf>
    <xf numFmtId="1" fontId="0" fillId="3" borderId="6" xfId="0" applyNumberFormat="1" applyFont="1" applyFill="1" applyBorder="1" applyAlignment="1">
      <alignment vertical="center"/>
    </xf>
    <xf numFmtId="1" fontId="0" fillId="3" borderId="17" xfId="0" applyNumberFormat="1" applyFill="1" applyBorder="1"/>
    <xf numFmtId="1" fontId="0" fillId="3" borderId="6" xfId="0" applyNumberFormat="1" applyFill="1" applyBorder="1"/>
    <xf numFmtId="1" fontId="0" fillId="0" borderId="6" xfId="0" applyNumberFormat="1" applyFill="1" applyBorder="1"/>
    <xf numFmtId="1" fontId="0" fillId="0" borderId="7" xfId="0" applyNumberFormat="1" applyFill="1" applyBorder="1"/>
    <xf numFmtId="1" fontId="1" fillId="0" borderId="6" xfId="0" applyNumberFormat="1" applyFont="1" applyBorder="1" applyAlignment="1">
      <alignment horizontal="right" vertical="center"/>
    </xf>
    <xf numFmtId="1" fontId="0" fillId="3" borderId="6" xfId="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5" fillId="6" borderId="21" xfId="0" applyFont="1" applyFill="1" applyBorder="1" applyAlignment="1">
      <alignment horizontal="right"/>
    </xf>
    <xf numFmtId="0" fontId="15" fillId="6" borderId="1" xfId="0" applyFont="1" applyFill="1" applyBorder="1" applyAlignment="1">
      <alignment horizontal="right"/>
    </xf>
    <xf numFmtId="0" fontId="15" fillId="6" borderId="2" xfId="0" applyFont="1" applyFill="1" applyBorder="1" applyAlignment="1">
      <alignment horizontal="right"/>
    </xf>
    <xf numFmtId="0" fontId="15" fillId="5" borderId="17" xfId="0" applyFont="1" applyFill="1" applyBorder="1" applyAlignment="1">
      <alignment horizontal="right"/>
    </xf>
    <xf numFmtId="0" fontId="15" fillId="5" borderId="39" xfId="0" applyFont="1" applyFill="1" applyBorder="1" applyAlignment="1">
      <alignment horizontal="right"/>
    </xf>
    <xf numFmtId="0" fontId="15" fillId="5" borderId="6" xfId="0" applyFont="1" applyFill="1" applyBorder="1" applyAlignment="1">
      <alignment horizontal="right"/>
    </xf>
    <xf numFmtId="0" fontId="15" fillId="6" borderId="17" xfId="0" applyFont="1" applyFill="1" applyBorder="1" applyAlignment="1">
      <alignment horizontal="right"/>
    </xf>
    <xf numFmtId="0" fontId="15" fillId="6" borderId="39" xfId="0" applyFont="1" applyFill="1" applyBorder="1" applyAlignment="1">
      <alignment horizontal="right"/>
    </xf>
    <xf numFmtId="0" fontId="15" fillId="6" borderId="6" xfId="0" applyFont="1" applyFill="1" applyBorder="1" applyAlignment="1">
      <alignment horizontal="right"/>
    </xf>
    <xf numFmtId="0" fontId="15" fillId="6" borderId="5" xfId="0" applyFont="1" applyFill="1" applyBorder="1" applyAlignment="1">
      <alignment horizontal="right"/>
    </xf>
    <xf numFmtId="0" fontId="15" fillId="6" borderId="25" xfId="0" applyFont="1" applyFill="1" applyBorder="1" applyAlignment="1">
      <alignment horizontal="right"/>
    </xf>
    <xf numFmtId="0" fontId="15" fillId="6" borderId="10" xfId="0" applyFont="1" applyFill="1" applyBorder="1" applyAlignment="1">
      <alignment horizontal="right"/>
    </xf>
    <xf numFmtId="0" fontId="15" fillId="5" borderId="18" xfId="0" applyFont="1" applyFill="1" applyBorder="1" applyAlignment="1">
      <alignment horizontal="right"/>
    </xf>
    <xf numFmtId="0" fontId="15" fillId="5" borderId="8" xfId="0" applyFont="1" applyFill="1" applyBorder="1" applyAlignment="1">
      <alignment horizontal="right"/>
    </xf>
    <xf numFmtId="0" fontId="15" fillId="5" borderId="10" xfId="0" applyFont="1" applyFill="1" applyBorder="1" applyAlignment="1">
      <alignment horizontal="right"/>
    </xf>
    <xf numFmtId="0" fontId="15" fillId="5" borderId="26" xfId="0" applyFont="1" applyFill="1" applyBorder="1" applyAlignment="1">
      <alignment horizontal="right"/>
    </xf>
    <xf numFmtId="0" fontId="13" fillId="0" borderId="6" xfId="0" applyFont="1" applyBorder="1" applyAlignment="1">
      <alignment horizontal="left" wrapText="1"/>
    </xf>
    <xf numFmtId="0" fontId="0" fillId="0" borderId="25" xfId="0" applyBorder="1" applyAlignment="1">
      <alignment wrapText="1"/>
    </xf>
    <xf numFmtId="0" fontId="6" fillId="0" borderId="10" xfId="0" applyFont="1" applyBorder="1" applyAlignment="1">
      <alignment horizontal="right" vertical="center" wrapText="1"/>
    </xf>
    <xf numFmtId="0" fontId="0" fillId="0" borderId="22" xfId="0" applyBorder="1" applyAlignment="1">
      <alignment wrapText="1"/>
    </xf>
    <xf numFmtId="0" fontId="0" fillId="0" borderId="10" xfId="0" applyFont="1" applyBorder="1" applyAlignment="1">
      <alignment vertical="center"/>
    </xf>
    <xf numFmtId="0" fontId="0" fillId="7" borderId="25" xfId="0" applyFill="1" applyBorder="1"/>
    <xf numFmtId="0" fontId="0" fillId="2" borderId="10" xfId="0" applyFill="1" applyBorder="1"/>
    <xf numFmtId="1" fontId="0" fillId="3" borderId="11" xfId="0" applyNumberFormat="1" applyFont="1" applyFill="1" applyBorder="1" applyAlignment="1">
      <alignment horizontal="right" vertical="center"/>
    </xf>
    <xf numFmtId="1" fontId="0" fillId="3" borderId="19" xfId="0" applyNumberFormat="1" applyFill="1" applyBorder="1"/>
    <xf numFmtId="1" fontId="0" fillId="3" borderId="11" xfId="0" applyNumberFormat="1" applyFill="1" applyBorder="1"/>
    <xf numFmtId="1" fontId="0" fillId="4" borderId="6" xfId="0" applyNumberFormat="1" applyFont="1" applyFill="1" applyBorder="1" applyAlignment="1">
      <alignment horizontal="right" vertical="center"/>
    </xf>
    <xf numFmtId="1" fontId="0" fillId="0" borderId="17" xfId="0" applyNumberFormat="1" applyBorder="1"/>
    <xf numFmtId="1" fontId="0" fillId="0" borderId="6" xfId="0" applyNumberFormat="1" applyBorder="1"/>
    <xf numFmtId="1" fontId="0" fillId="7" borderId="6" xfId="0" applyNumberFormat="1" applyFont="1" applyFill="1" applyBorder="1" applyAlignment="1">
      <alignment horizontal="right" vertical="center"/>
    </xf>
    <xf numFmtId="1" fontId="0" fillId="7" borderId="6" xfId="0" applyNumberFormat="1" applyFill="1" applyBorder="1"/>
    <xf numFmtId="1" fontId="0" fillId="0" borderId="6" xfId="0" applyNumberFormat="1" applyFont="1" applyBorder="1" applyAlignment="1">
      <alignment horizontal="right" vertical="center"/>
    </xf>
    <xf numFmtId="1" fontId="0" fillId="2" borderId="17" xfId="0" applyNumberFormat="1" applyFill="1" applyBorder="1"/>
    <xf numFmtId="1" fontId="0" fillId="2" borderId="6" xfId="0" applyNumberFormat="1" applyFill="1" applyBorder="1"/>
    <xf numFmtId="1" fontId="0" fillId="2" borderId="7" xfId="0" applyNumberFormat="1" applyFill="1" applyBorder="1"/>
    <xf numFmtId="1" fontId="0" fillId="0" borderId="10" xfId="0" applyNumberFormat="1" applyFont="1" applyBorder="1" applyAlignment="1">
      <alignment horizontal="right" vertical="center"/>
    </xf>
    <xf numFmtId="1" fontId="0" fillId="3" borderId="25" xfId="0" applyNumberFormat="1" applyFill="1" applyBorder="1"/>
    <xf numFmtId="1" fontId="0" fillId="3" borderId="10" xfId="0" applyNumberFormat="1" applyFill="1" applyBorder="1"/>
    <xf numFmtId="1" fontId="0" fillId="7" borderId="11" xfId="0" applyNumberFormat="1" applyFont="1" applyFill="1" applyBorder="1" applyAlignment="1">
      <alignment horizontal="right" vertical="center"/>
    </xf>
    <xf numFmtId="1" fontId="0" fillId="7" borderId="17" xfId="0" applyNumberFormat="1" applyFill="1" applyBorder="1"/>
    <xf numFmtId="1" fontId="0" fillId="7" borderId="11" xfId="0" applyNumberFormat="1" applyFill="1" applyBorder="1"/>
    <xf numFmtId="0" fontId="0" fillId="7" borderId="6" xfId="0" applyFont="1" applyFill="1" applyBorder="1" applyAlignment="1">
      <alignment vertical="center"/>
    </xf>
    <xf numFmtId="1" fontId="0" fillId="7" borderId="6" xfId="0" applyNumberFormat="1" applyFont="1" applyFill="1" applyBorder="1" applyAlignment="1">
      <alignment vertical="center"/>
    </xf>
    <xf numFmtId="0" fontId="16" fillId="0" borderId="6" xfId="0" applyFont="1" applyBorder="1" applyAlignment="1">
      <alignment horizontal="left" wrapText="1"/>
    </xf>
    <xf numFmtId="0" fontId="0" fillId="7" borderId="11" xfId="0" applyFill="1" applyBorder="1"/>
    <xf numFmtId="0" fontId="0" fillId="0" borderId="43" xfId="0" applyFill="1" applyBorder="1"/>
    <xf numFmtId="0" fontId="0" fillId="0" borderId="13" xfId="0" applyBorder="1" applyAlignment="1">
      <alignment wrapText="1"/>
    </xf>
    <xf numFmtId="0" fontId="0" fillId="0" borderId="13" xfId="0" applyBorder="1"/>
    <xf numFmtId="0" fontId="6" fillId="0" borderId="13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164" fontId="0" fillId="0" borderId="13" xfId="0" applyNumberFormat="1" applyBorder="1" applyAlignment="1">
      <alignment wrapText="1"/>
    </xf>
    <xf numFmtId="0" fontId="0" fillId="0" borderId="28" xfId="0" applyBorder="1" applyAlignment="1">
      <alignment wrapText="1"/>
    </xf>
    <xf numFmtId="0" fontId="0" fillId="7" borderId="13" xfId="0" applyFont="1" applyFill="1" applyBorder="1" applyAlignment="1">
      <alignment vertical="center"/>
    </xf>
    <xf numFmtId="0" fontId="0" fillId="7" borderId="12" xfId="0" applyFill="1" applyBorder="1"/>
    <xf numFmtId="0" fontId="0" fillId="7" borderId="13" xfId="0" applyFill="1" applyBorder="1"/>
    <xf numFmtId="0" fontId="0" fillId="7" borderId="14" xfId="0" applyFill="1" applyBorder="1"/>
    <xf numFmtId="0" fontId="0" fillId="2" borderId="10" xfId="0" applyFont="1" applyFill="1" applyBorder="1" applyAlignment="1">
      <alignment vertical="center"/>
    </xf>
    <xf numFmtId="0" fontId="0" fillId="2" borderId="25" xfId="0" applyFill="1" applyBorder="1"/>
    <xf numFmtId="1" fontId="1" fillId="0" borderId="2" xfId="0" applyNumberFormat="1" applyFont="1" applyBorder="1" applyAlignment="1">
      <alignment horizontal="right" vertical="center"/>
    </xf>
    <xf numFmtId="1" fontId="1" fillId="0" borderId="3" xfId="0" applyNumberFormat="1" applyFont="1" applyBorder="1" applyAlignment="1">
      <alignment horizontal="right" vertical="center"/>
    </xf>
    <xf numFmtId="1" fontId="0" fillId="3" borderId="7" xfId="0" applyNumberFormat="1" applyFont="1" applyFill="1" applyBorder="1" applyAlignment="1">
      <alignment horizontal="right" vertical="center"/>
    </xf>
    <xf numFmtId="0" fontId="0" fillId="2" borderId="9" xfId="0" applyFont="1" applyFill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wrapText="1"/>
    </xf>
    <xf numFmtId="0" fontId="3" fillId="0" borderId="21" xfId="0" applyFont="1" applyBorder="1" applyAlignment="1">
      <alignment horizontal="left" wrapText="1"/>
    </xf>
    <xf numFmtId="0" fontId="16" fillId="0" borderId="21" xfId="0" applyFont="1" applyBorder="1" applyAlignment="1">
      <alignment horizontal="left" wrapText="1"/>
    </xf>
    <xf numFmtId="0" fontId="0" fillId="0" borderId="2" xfId="0" applyBorder="1" applyAlignment="1">
      <alignment horizontal="right" wrapText="1"/>
    </xf>
    <xf numFmtId="0" fontId="0" fillId="0" borderId="2" xfId="0" applyBorder="1" applyAlignment="1">
      <alignment horizontal="right"/>
    </xf>
    <xf numFmtId="0" fontId="0" fillId="0" borderId="30" xfId="0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1" fontId="0" fillId="0" borderId="10" xfId="0" applyNumberFormat="1" applyFill="1" applyBorder="1"/>
    <xf numFmtId="1" fontId="0" fillId="0" borderId="26" xfId="0" applyNumberFormat="1" applyFill="1" applyBorder="1"/>
    <xf numFmtId="0" fontId="17" fillId="0" borderId="44" xfId="0" applyFont="1" applyBorder="1" applyAlignment="1">
      <alignment horizontal="center" vertical="center" wrapText="1"/>
    </xf>
    <xf numFmtId="0" fontId="0" fillId="0" borderId="27" xfId="0" applyFont="1" applyBorder="1"/>
    <xf numFmtId="0" fontId="0" fillId="0" borderId="45" xfId="0" applyBorder="1"/>
    <xf numFmtId="0" fontId="0" fillId="0" borderId="24" xfId="0" applyFill="1" applyBorder="1" applyAlignment="1">
      <alignment wrapText="1"/>
    </xf>
    <xf numFmtId="0" fontId="0" fillId="0" borderId="24" xfId="0" applyFill="1" applyBorder="1"/>
    <xf numFmtId="0" fontId="0" fillId="0" borderId="24" xfId="0" applyBorder="1" applyAlignment="1">
      <alignment horizontal="center" vertical="center" wrapText="1"/>
    </xf>
    <xf numFmtId="0" fontId="12" fillId="0" borderId="24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  <xf numFmtId="164" fontId="0" fillId="0" borderId="24" xfId="0" applyNumberFormat="1" applyBorder="1" applyAlignment="1">
      <alignment wrapText="1"/>
    </xf>
    <xf numFmtId="1" fontId="0" fillId="0" borderId="24" xfId="0" applyNumberFormat="1" applyFont="1" applyBorder="1" applyAlignment="1">
      <alignment horizontal="right" vertical="center"/>
    </xf>
    <xf numFmtId="0" fontId="0" fillId="0" borderId="27" xfId="0" applyFill="1" applyBorder="1" applyAlignment="1">
      <alignment wrapText="1"/>
    </xf>
    <xf numFmtId="0" fontId="0" fillId="0" borderId="27" xfId="0" applyFill="1" applyBorder="1"/>
    <xf numFmtId="0" fontId="0" fillId="0" borderId="27" xfId="0" applyBorder="1" applyAlignment="1">
      <alignment horizontal="center" vertical="center" wrapText="1"/>
    </xf>
    <xf numFmtId="0" fontId="12" fillId="0" borderId="27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right" vertical="center" wrapText="1"/>
    </xf>
    <xf numFmtId="164" fontId="0" fillId="0" borderId="27" xfId="0" applyNumberFormat="1" applyBorder="1" applyAlignment="1">
      <alignment wrapText="1"/>
    </xf>
    <xf numFmtId="1" fontId="0" fillId="0" borderId="46" xfId="0" applyNumberFormat="1" applyFont="1" applyBorder="1" applyAlignment="1">
      <alignment horizontal="right" vertical="center"/>
    </xf>
    <xf numFmtId="1" fontId="0" fillId="2" borderId="8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7"/>
  <sheetViews>
    <sheetView zoomScale="80" zoomScaleNormal="80" workbookViewId="0">
      <pane xSplit="1" ySplit="3" topLeftCell="R4" activePane="bottomRight" state="frozen"/>
      <selection pane="topRight" activeCell="B1" sqref="B1"/>
      <selection pane="bottomLeft" activeCell="A4" sqref="A4"/>
      <selection pane="bottomRight" activeCell="U72" sqref="U72"/>
    </sheetView>
  </sheetViews>
  <sheetFormatPr defaultColWidth="9.140625" defaultRowHeight="15"/>
  <cols>
    <col min="1" max="1" width="50.42578125" style="6" customWidth="1"/>
    <col min="2" max="2" width="20.28515625" style="6" hidden="1" customWidth="1"/>
    <col min="3" max="3" width="17.42578125" hidden="1" customWidth="1"/>
    <col min="4" max="4" width="15.42578125" hidden="1" customWidth="1"/>
    <col min="5" max="5" width="22.7109375" hidden="1" customWidth="1"/>
    <col min="6" max="6" width="30.7109375" hidden="1" customWidth="1"/>
    <col min="7" max="7" width="15.42578125" hidden="1" customWidth="1"/>
    <col min="8" max="8" width="22.7109375" hidden="1" customWidth="1"/>
    <col min="9" max="9" width="30.7109375" hidden="1" customWidth="1"/>
    <col min="10" max="10" width="10.42578125" hidden="1" customWidth="1"/>
    <col min="11" max="11" width="20.28515625" style="6" hidden="1" customWidth="1"/>
    <col min="12" max="12" width="14.140625" style="6" hidden="1" customWidth="1"/>
    <col min="13" max="13" width="22.85546875" style="6" hidden="1" customWidth="1"/>
    <col min="14" max="17" width="20.28515625" style="6" hidden="1" customWidth="1"/>
    <col min="18" max="18" width="12.5703125" customWidth="1"/>
    <col min="19" max="19" width="12.7109375" customWidth="1"/>
    <col min="20" max="20" width="11.85546875" customWidth="1"/>
    <col min="21" max="21" width="12.42578125" customWidth="1"/>
    <col min="22" max="22" width="12.7109375" customWidth="1"/>
  </cols>
  <sheetData>
    <row r="1" spans="1:27" ht="15.75" thickBot="1">
      <c r="A1" s="558" t="s">
        <v>112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  <c r="T1" s="558"/>
      <c r="U1" s="558"/>
      <c r="V1" s="558"/>
      <c r="W1" s="558"/>
      <c r="X1" s="558"/>
      <c r="Y1" s="558"/>
      <c r="Z1" s="558"/>
      <c r="AA1" s="558"/>
    </row>
    <row r="2" spans="1:27" ht="12.75" customHeight="1" thickBot="1">
      <c r="J2" s="556"/>
      <c r="K2" s="557"/>
      <c r="L2" s="52"/>
      <c r="M2" s="52"/>
      <c r="N2" s="52"/>
      <c r="O2" s="52"/>
      <c r="P2" s="52"/>
      <c r="Q2" s="52"/>
      <c r="R2" s="1"/>
    </row>
    <row r="3" spans="1:27" ht="15" customHeight="1" thickBot="1">
      <c r="A3" s="37"/>
      <c r="B3" s="37" t="s">
        <v>35</v>
      </c>
      <c r="C3" s="37" t="s">
        <v>36</v>
      </c>
      <c r="D3" s="37" t="s">
        <v>37</v>
      </c>
      <c r="E3" s="37" t="s">
        <v>54</v>
      </c>
      <c r="F3" s="37" t="s">
        <v>55</v>
      </c>
      <c r="G3" s="105" t="s">
        <v>37</v>
      </c>
      <c r="H3" s="105" t="s">
        <v>54</v>
      </c>
      <c r="I3" s="105" t="s">
        <v>55</v>
      </c>
      <c r="J3" s="105" t="s">
        <v>51</v>
      </c>
      <c r="K3" s="105" t="s">
        <v>52</v>
      </c>
      <c r="L3" s="105" t="s">
        <v>88</v>
      </c>
      <c r="M3" s="105" t="s">
        <v>86</v>
      </c>
      <c r="N3" s="105" t="s">
        <v>87</v>
      </c>
      <c r="O3" s="105" t="s">
        <v>91</v>
      </c>
      <c r="P3" s="105" t="s">
        <v>90</v>
      </c>
      <c r="Q3" s="110" t="s">
        <v>92</v>
      </c>
      <c r="R3" s="121">
        <v>2016</v>
      </c>
      <c r="S3" s="122">
        <f>R3+1</f>
        <v>2017</v>
      </c>
      <c r="T3" s="122">
        <f>S3+1</f>
        <v>2018</v>
      </c>
      <c r="U3" s="122">
        <f>T3+1</f>
        <v>2019</v>
      </c>
      <c r="V3" s="122">
        <f>U3+1</f>
        <v>2020</v>
      </c>
      <c r="W3" s="122">
        <f t="shared" ref="W3:AA3" si="0">V3+1</f>
        <v>2021</v>
      </c>
      <c r="X3" s="122">
        <f t="shared" si="0"/>
        <v>2022</v>
      </c>
      <c r="Y3" s="122">
        <f t="shared" si="0"/>
        <v>2023</v>
      </c>
      <c r="Z3" s="122">
        <f t="shared" si="0"/>
        <v>2024</v>
      </c>
      <c r="AA3" s="123">
        <f t="shared" si="0"/>
        <v>2025</v>
      </c>
    </row>
    <row r="4" spans="1:27" ht="15" customHeight="1" thickBot="1">
      <c r="A4" s="101" t="s">
        <v>4</v>
      </c>
      <c r="B4" s="15"/>
      <c r="C4" s="16"/>
      <c r="D4" s="16"/>
      <c r="E4" s="16"/>
      <c r="F4" s="16"/>
      <c r="G4" s="15"/>
      <c r="H4" s="15"/>
      <c r="I4" s="15"/>
      <c r="J4" s="15"/>
      <c r="K4" s="15"/>
      <c r="L4" s="15"/>
      <c r="M4" s="15"/>
      <c r="N4" s="15"/>
      <c r="O4" s="15"/>
      <c r="P4" s="15"/>
      <c r="Q4" s="111"/>
      <c r="R4" s="124"/>
      <c r="S4" s="125"/>
      <c r="T4" s="125"/>
      <c r="U4" s="125"/>
      <c r="V4" s="125"/>
      <c r="W4" s="125"/>
      <c r="X4" s="125"/>
      <c r="Y4" s="125"/>
      <c r="Z4" s="125"/>
      <c r="AA4" s="126"/>
    </row>
    <row r="5" spans="1:27" ht="15" customHeight="1">
      <c r="A5" s="13" t="s">
        <v>62</v>
      </c>
      <c r="B5" s="13" t="s">
        <v>38</v>
      </c>
      <c r="C5" s="14" t="s">
        <v>39</v>
      </c>
      <c r="D5" s="14" t="s">
        <v>40</v>
      </c>
      <c r="E5" s="14" t="s">
        <v>42</v>
      </c>
      <c r="F5" s="14" t="s">
        <v>41</v>
      </c>
      <c r="G5" s="14" t="s">
        <v>40</v>
      </c>
      <c r="H5" s="13" t="s">
        <v>42</v>
      </c>
      <c r="I5" s="13" t="s">
        <v>43</v>
      </c>
      <c r="J5" s="13">
        <v>24</v>
      </c>
      <c r="K5" s="13">
        <v>12</v>
      </c>
      <c r="L5" s="13" t="s">
        <v>89</v>
      </c>
      <c r="M5" s="13">
        <v>6</v>
      </c>
      <c r="N5" s="13">
        <v>6</v>
      </c>
      <c r="O5" s="61">
        <v>5</v>
      </c>
      <c r="P5" s="58">
        <f>V5/250/J5*O5</f>
        <v>0</v>
      </c>
      <c r="Q5" s="112"/>
      <c r="R5" s="127">
        <v>6000</v>
      </c>
      <c r="S5" s="10">
        <v>5800</v>
      </c>
      <c r="T5" s="10">
        <v>5700</v>
      </c>
      <c r="U5" s="10">
        <v>2666</v>
      </c>
      <c r="V5" s="3"/>
      <c r="W5" s="3"/>
      <c r="X5" s="3"/>
      <c r="Y5" s="3"/>
      <c r="Z5" s="3"/>
      <c r="AA5" s="4"/>
    </row>
    <row r="6" spans="1:27" ht="15" customHeight="1">
      <c r="A6" s="7" t="s">
        <v>63</v>
      </c>
      <c r="B6" s="7" t="s">
        <v>56</v>
      </c>
      <c r="C6" s="7" t="s">
        <v>56</v>
      </c>
      <c r="D6" s="7" t="s">
        <v>56</v>
      </c>
      <c r="E6" s="7" t="s">
        <v>56</v>
      </c>
      <c r="F6" s="7" t="s">
        <v>56</v>
      </c>
      <c r="G6" s="9" t="s">
        <v>40</v>
      </c>
      <c r="H6" s="7" t="s">
        <v>42</v>
      </c>
      <c r="I6" s="7" t="s">
        <v>43</v>
      </c>
      <c r="J6" s="7">
        <v>24</v>
      </c>
      <c r="K6" s="7">
        <v>12</v>
      </c>
      <c r="L6" s="13" t="s">
        <v>89</v>
      </c>
      <c r="M6" s="7">
        <v>6</v>
      </c>
      <c r="N6" s="7">
        <v>6</v>
      </c>
      <c r="O6" s="62">
        <v>5</v>
      </c>
      <c r="P6" s="58">
        <f>V6/250/J6*O6</f>
        <v>7.0833333333333339</v>
      </c>
      <c r="Q6" s="112"/>
      <c r="R6" s="128"/>
      <c r="S6" s="3"/>
      <c r="T6" s="3"/>
      <c r="U6" s="10">
        <v>5334</v>
      </c>
      <c r="V6" s="10">
        <v>8500</v>
      </c>
      <c r="W6" s="10">
        <v>8500</v>
      </c>
      <c r="X6" s="10">
        <v>8500</v>
      </c>
      <c r="Y6" s="10">
        <v>8500</v>
      </c>
      <c r="Z6" s="10">
        <v>8500</v>
      </c>
      <c r="AA6" s="24">
        <v>8500</v>
      </c>
    </row>
    <row r="7" spans="1:27" ht="15" customHeight="1">
      <c r="A7" s="7" t="s">
        <v>64</v>
      </c>
      <c r="B7" s="7" t="s">
        <v>38</v>
      </c>
      <c r="C7" s="9" t="s">
        <v>39</v>
      </c>
      <c r="D7" s="9" t="s">
        <v>40</v>
      </c>
      <c r="E7" s="9" t="s">
        <v>42</v>
      </c>
      <c r="F7" s="9" t="s">
        <v>41</v>
      </c>
      <c r="G7" s="9" t="s">
        <v>40</v>
      </c>
      <c r="H7" s="7" t="s">
        <v>42</v>
      </c>
      <c r="I7" s="7" t="s">
        <v>43</v>
      </c>
      <c r="J7" s="7">
        <v>24</v>
      </c>
      <c r="K7" s="7">
        <v>12</v>
      </c>
      <c r="L7" s="13" t="s">
        <v>89</v>
      </c>
      <c r="M7" s="7">
        <v>6</v>
      </c>
      <c r="N7" s="7">
        <v>6</v>
      </c>
      <c r="O7" s="62">
        <v>5</v>
      </c>
      <c r="P7" s="58">
        <f t="shared" ref="P7:P24" si="1">V7/250/J7*O7</f>
        <v>0</v>
      </c>
      <c r="Q7" s="112"/>
      <c r="R7" s="127">
        <v>6500</v>
      </c>
      <c r="S7" s="10">
        <v>2670</v>
      </c>
      <c r="T7" s="3"/>
      <c r="U7" s="3"/>
      <c r="V7" s="3"/>
      <c r="W7" s="3"/>
      <c r="X7" s="3"/>
      <c r="Y7" s="3"/>
      <c r="Z7" s="3"/>
      <c r="AA7" s="4"/>
    </row>
    <row r="8" spans="1:27" ht="15" customHeight="1">
      <c r="A8" s="7" t="s">
        <v>65</v>
      </c>
      <c r="B8" s="7" t="s">
        <v>56</v>
      </c>
      <c r="C8" s="7" t="s">
        <v>56</v>
      </c>
      <c r="D8" s="7" t="s">
        <v>56</v>
      </c>
      <c r="E8" s="7" t="s">
        <v>56</v>
      </c>
      <c r="F8" s="7" t="s">
        <v>56</v>
      </c>
      <c r="G8" s="9" t="s">
        <v>40</v>
      </c>
      <c r="H8" s="7" t="s">
        <v>32</v>
      </c>
      <c r="I8" s="7" t="s">
        <v>43</v>
      </c>
      <c r="J8" s="53">
        <v>24</v>
      </c>
      <c r="K8" s="53">
        <v>8</v>
      </c>
      <c r="L8" s="13" t="s">
        <v>89</v>
      </c>
      <c r="M8" s="53">
        <v>2</v>
      </c>
      <c r="N8" s="53">
        <v>6</v>
      </c>
      <c r="O8" s="63">
        <v>5</v>
      </c>
      <c r="P8" s="58">
        <f t="shared" si="1"/>
        <v>10</v>
      </c>
      <c r="Q8" s="112"/>
      <c r="R8" s="128"/>
      <c r="S8" s="11">
        <v>5330</v>
      </c>
      <c r="T8" s="11">
        <v>10000</v>
      </c>
      <c r="U8" s="11">
        <v>11000</v>
      </c>
      <c r="V8" s="11">
        <v>12000</v>
      </c>
      <c r="W8" s="11">
        <v>12000</v>
      </c>
      <c r="X8" s="11">
        <v>12000</v>
      </c>
      <c r="Y8" s="11">
        <v>12000</v>
      </c>
      <c r="Z8" s="11">
        <v>12000</v>
      </c>
      <c r="AA8" s="23">
        <v>12000</v>
      </c>
    </row>
    <row r="9" spans="1:27" ht="15" customHeight="1">
      <c r="A9" s="7" t="s">
        <v>66</v>
      </c>
      <c r="B9" s="7" t="s">
        <v>38</v>
      </c>
      <c r="C9" s="9" t="s">
        <v>39</v>
      </c>
      <c r="D9" s="9" t="s">
        <v>40</v>
      </c>
      <c r="E9" s="9" t="s">
        <v>47</v>
      </c>
      <c r="F9" s="9" t="s">
        <v>48</v>
      </c>
      <c r="G9" s="12" t="s">
        <v>56</v>
      </c>
      <c r="H9" s="12" t="s">
        <v>56</v>
      </c>
      <c r="I9" s="12" t="s">
        <v>56</v>
      </c>
      <c r="J9" s="7">
        <v>20</v>
      </c>
      <c r="K9" s="7">
        <v>15</v>
      </c>
      <c r="L9" s="7"/>
      <c r="M9" s="7"/>
      <c r="N9" s="7"/>
      <c r="O9" s="62"/>
      <c r="P9" s="58">
        <f t="shared" si="1"/>
        <v>0</v>
      </c>
      <c r="Q9" s="112"/>
      <c r="R9" s="128"/>
      <c r="S9" s="3"/>
      <c r="T9" s="3"/>
      <c r="U9" s="3"/>
      <c r="V9" s="3"/>
      <c r="W9" s="3"/>
      <c r="X9" s="3"/>
      <c r="Y9" s="3"/>
      <c r="Z9" s="3"/>
      <c r="AA9" s="4"/>
    </row>
    <row r="10" spans="1:27" ht="15" customHeight="1">
      <c r="A10" s="7" t="s">
        <v>67</v>
      </c>
      <c r="B10" s="7" t="s">
        <v>56</v>
      </c>
      <c r="C10" s="7" t="s">
        <v>56</v>
      </c>
      <c r="D10" s="7" t="s">
        <v>56</v>
      </c>
      <c r="E10" s="7" t="s">
        <v>56</v>
      </c>
      <c r="F10" s="7" t="s">
        <v>56</v>
      </c>
      <c r="G10" s="9" t="s">
        <v>40</v>
      </c>
      <c r="H10" s="7" t="s">
        <v>42</v>
      </c>
      <c r="I10" s="7" t="s">
        <v>43</v>
      </c>
      <c r="J10" s="7">
        <v>24</v>
      </c>
      <c r="K10" s="53">
        <v>15</v>
      </c>
      <c r="L10" s="13" t="s">
        <v>89</v>
      </c>
      <c r="M10" s="53">
        <v>8</v>
      </c>
      <c r="N10" s="53">
        <v>7</v>
      </c>
      <c r="O10" s="63">
        <v>5</v>
      </c>
      <c r="P10" s="58">
        <f t="shared" si="1"/>
        <v>1.4166666666666665</v>
      </c>
      <c r="Q10" s="112"/>
      <c r="R10" s="127">
        <v>2000</v>
      </c>
      <c r="S10" s="10">
        <v>2200</v>
      </c>
      <c r="T10" s="10">
        <v>1800</v>
      </c>
      <c r="U10" s="10">
        <v>1800</v>
      </c>
      <c r="V10" s="10">
        <v>1700</v>
      </c>
      <c r="W10" s="10">
        <v>1700</v>
      </c>
      <c r="X10" s="10">
        <v>1700</v>
      </c>
      <c r="Y10" s="10">
        <v>1700</v>
      </c>
      <c r="Z10" s="10">
        <v>1700</v>
      </c>
      <c r="AA10" s="24">
        <v>1700</v>
      </c>
    </row>
    <row r="11" spans="1:27" ht="15" customHeight="1">
      <c r="A11" s="7" t="s">
        <v>68</v>
      </c>
      <c r="B11" s="7" t="s">
        <v>38</v>
      </c>
      <c r="C11" s="9" t="s">
        <v>39</v>
      </c>
      <c r="D11" s="9" t="s">
        <v>40</v>
      </c>
      <c r="E11" s="9" t="s">
        <v>42</v>
      </c>
      <c r="F11" s="9" t="s">
        <v>41</v>
      </c>
      <c r="G11" s="12" t="s">
        <v>56</v>
      </c>
      <c r="H11" s="12" t="s">
        <v>56</v>
      </c>
      <c r="I11" s="12" t="s">
        <v>56</v>
      </c>
      <c r="J11" s="7">
        <v>24</v>
      </c>
      <c r="K11" s="7">
        <v>12</v>
      </c>
      <c r="L11" s="7"/>
      <c r="M11" s="7"/>
      <c r="N11" s="7"/>
      <c r="O11" s="62"/>
      <c r="P11" s="58">
        <f t="shared" si="1"/>
        <v>0</v>
      </c>
      <c r="Q11" s="112"/>
      <c r="R11" s="128"/>
      <c r="S11" s="3"/>
      <c r="T11" s="3"/>
      <c r="U11" s="3"/>
      <c r="V11" s="3"/>
      <c r="W11" s="3"/>
      <c r="X11" s="3"/>
      <c r="Y11" s="3"/>
      <c r="Z11" s="3"/>
      <c r="AA11" s="4"/>
    </row>
    <row r="12" spans="1:27" ht="15" customHeight="1">
      <c r="A12" s="7" t="s">
        <v>69</v>
      </c>
      <c r="B12" s="7" t="s">
        <v>56</v>
      </c>
      <c r="C12" s="7" t="s">
        <v>56</v>
      </c>
      <c r="D12" s="7" t="s">
        <v>56</v>
      </c>
      <c r="E12" s="7" t="s">
        <v>56</v>
      </c>
      <c r="F12" s="7" t="s">
        <v>56</v>
      </c>
      <c r="G12" s="9" t="s">
        <v>40</v>
      </c>
      <c r="H12" s="7" t="s">
        <v>42</v>
      </c>
      <c r="I12" s="7" t="s">
        <v>43</v>
      </c>
      <c r="J12" s="7">
        <v>24</v>
      </c>
      <c r="K12" s="7">
        <v>12</v>
      </c>
      <c r="L12" s="13" t="s">
        <v>89</v>
      </c>
      <c r="M12" s="7">
        <v>6</v>
      </c>
      <c r="N12" s="7">
        <v>6</v>
      </c>
      <c r="O12" s="62">
        <v>5</v>
      </c>
      <c r="P12" s="58">
        <f t="shared" si="1"/>
        <v>9</v>
      </c>
      <c r="Q12" s="112"/>
      <c r="R12" s="127">
        <v>6000</v>
      </c>
      <c r="S12" s="10">
        <v>10000</v>
      </c>
      <c r="T12" s="10">
        <v>11200</v>
      </c>
      <c r="U12" s="10">
        <v>11000</v>
      </c>
      <c r="V12" s="10">
        <v>10800</v>
      </c>
      <c r="W12" s="10">
        <v>10800</v>
      </c>
      <c r="X12" s="10">
        <v>10800</v>
      </c>
      <c r="Y12" s="10">
        <v>10800</v>
      </c>
      <c r="Z12" s="10">
        <v>10800</v>
      </c>
      <c r="AA12" s="24">
        <v>10800</v>
      </c>
    </row>
    <row r="13" spans="1:27" ht="15" customHeight="1">
      <c r="A13" s="7" t="s">
        <v>70</v>
      </c>
      <c r="B13" s="7" t="s">
        <v>38</v>
      </c>
      <c r="C13" s="9" t="s">
        <v>39</v>
      </c>
      <c r="D13" s="9" t="s">
        <v>40</v>
      </c>
      <c r="E13" s="9" t="s">
        <v>42</v>
      </c>
      <c r="F13" s="9" t="s">
        <v>41</v>
      </c>
      <c r="G13" s="9" t="s">
        <v>40</v>
      </c>
      <c r="H13" s="7" t="s">
        <v>42</v>
      </c>
      <c r="I13" s="7" t="s">
        <v>43</v>
      </c>
      <c r="J13" s="7">
        <v>24</v>
      </c>
      <c r="K13" s="54">
        <v>17</v>
      </c>
      <c r="L13" s="13" t="s">
        <v>89</v>
      </c>
      <c r="M13" s="53">
        <v>8</v>
      </c>
      <c r="N13" s="53">
        <v>9</v>
      </c>
      <c r="O13" s="63">
        <v>5</v>
      </c>
      <c r="P13" s="58">
        <f t="shared" si="1"/>
        <v>0</v>
      </c>
      <c r="Q13" s="112"/>
      <c r="R13" s="127">
        <v>6600</v>
      </c>
      <c r="S13" s="10">
        <v>6300</v>
      </c>
      <c r="T13" s="10">
        <v>800</v>
      </c>
      <c r="U13" s="3"/>
      <c r="V13" s="3"/>
      <c r="W13" s="3"/>
      <c r="X13" s="3"/>
      <c r="Y13" s="3"/>
      <c r="Z13" s="3"/>
      <c r="AA13" s="4"/>
    </row>
    <row r="14" spans="1:27" ht="15" customHeight="1">
      <c r="A14" s="7" t="s">
        <v>71</v>
      </c>
      <c r="B14" s="7" t="s">
        <v>56</v>
      </c>
      <c r="C14" s="7" t="s">
        <v>56</v>
      </c>
      <c r="D14" s="7" t="s">
        <v>56</v>
      </c>
      <c r="E14" s="7" t="s">
        <v>56</v>
      </c>
      <c r="F14" s="7" t="s">
        <v>56</v>
      </c>
      <c r="G14" s="9" t="s">
        <v>40</v>
      </c>
      <c r="H14" s="7" t="s">
        <v>32</v>
      </c>
      <c r="I14" s="7" t="s">
        <v>43</v>
      </c>
      <c r="J14" s="53">
        <v>24</v>
      </c>
      <c r="K14" s="53">
        <v>11</v>
      </c>
      <c r="L14" s="13" t="s">
        <v>89</v>
      </c>
      <c r="M14" s="53">
        <v>2</v>
      </c>
      <c r="N14" s="53">
        <v>9</v>
      </c>
      <c r="O14" s="63">
        <v>10</v>
      </c>
      <c r="P14" s="58">
        <f t="shared" si="1"/>
        <v>17.166666666666668</v>
      </c>
      <c r="Q14" s="112"/>
      <c r="R14" s="128"/>
      <c r="S14" s="3"/>
      <c r="T14" s="11">
        <v>4200</v>
      </c>
      <c r="U14" s="11">
        <v>9000</v>
      </c>
      <c r="V14" s="11">
        <v>10300</v>
      </c>
      <c r="W14" s="11">
        <v>10300</v>
      </c>
      <c r="X14" s="11">
        <v>10300</v>
      </c>
      <c r="Y14" s="11">
        <v>10300</v>
      </c>
      <c r="Z14" s="11">
        <v>10300</v>
      </c>
      <c r="AA14" s="23">
        <v>10300</v>
      </c>
    </row>
    <row r="15" spans="1:27" ht="15" customHeight="1">
      <c r="A15" s="7" t="s">
        <v>72</v>
      </c>
      <c r="B15" s="7" t="s">
        <v>38</v>
      </c>
      <c r="C15" s="9" t="s">
        <v>39</v>
      </c>
      <c r="D15" s="9" t="s">
        <v>40</v>
      </c>
      <c r="E15" s="9" t="s">
        <v>42</v>
      </c>
      <c r="F15" s="9" t="s">
        <v>41</v>
      </c>
      <c r="G15" s="9" t="s">
        <v>40</v>
      </c>
      <c r="H15" s="7" t="s">
        <v>42</v>
      </c>
      <c r="I15" s="7" t="s">
        <v>43</v>
      </c>
      <c r="J15" s="7">
        <v>24</v>
      </c>
      <c r="K15" s="54">
        <v>17</v>
      </c>
      <c r="L15" s="13" t="s">
        <v>89</v>
      </c>
      <c r="M15" s="7">
        <v>8</v>
      </c>
      <c r="N15" s="7">
        <v>9</v>
      </c>
      <c r="O15" s="62">
        <v>5</v>
      </c>
      <c r="P15" s="58">
        <f t="shared" si="1"/>
        <v>0</v>
      </c>
      <c r="Q15" s="112"/>
      <c r="R15" s="127">
        <v>2900</v>
      </c>
      <c r="S15" s="10">
        <v>2700</v>
      </c>
      <c r="T15" s="10">
        <v>2300</v>
      </c>
      <c r="U15" s="10">
        <v>366</v>
      </c>
      <c r="V15" s="3"/>
      <c r="W15" s="3"/>
      <c r="X15" s="3"/>
      <c r="Y15" s="3"/>
      <c r="Z15" s="3"/>
      <c r="AA15" s="4"/>
    </row>
    <row r="16" spans="1:27" ht="15" customHeight="1">
      <c r="A16" s="7" t="s">
        <v>73</v>
      </c>
      <c r="B16" s="7" t="s">
        <v>56</v>
      </c>
      <c r="C16" s="7" t="s">
        <v>56</v>
      </c>
      <c r="D16" s="7" t="s">
        <v>56</v>
      </c>
      <c r="E16" s="7" t="s">
        <v>56</v>
      </c>
      <c r="F16" s="7" t="s">
        <v>56</v>
      </c>
      <c r="G16" s="9" t="s">
        <v>40</v>
      </c>
      <c r="H16" s="7" t="s">
        <v>42</v>
      </c>
      <c r="I16" s="7" t="s">
        <v>43</v>
      </c>
      <c r="J16" s="7">
        <v>24</v>
      </c>
      <c r="K16" s="54">
        <v>17</v>
      </c>
      <c r="L16" s="13" t="s">
        <v>89</v>
      </c>
      <c r="M16" s="7">
        <v>8</v>
      </c>
      <c r="N16" s="7">
        <v>9</v>
      </c>
      <c r="O16" s="62">
        <v>5</v>
      </c>
      <c r="P16" s="58">
        <f t="shared" si="1"/>
        <v>1.6666666666666665</v>
      </c>
      <c r="Q16" s="112"/>
      <c r="R16" s="128"/>
      <c r="S16" s="3"/>
      <c r="T16" s="3"/>
      <c r="U16" s="10">
        <v>1834</v>
      </c>
      <c r="V16" s="10">
        <v>2000</v>
      </c>
      <c r="W16" s="10">
        <v>2000</v>
      </c>
      <c r="X16" s="10">
        <v>2000</v>
      </c>
      <c r="Y16" s="10">
        <v>2000</v>
      </c>
      <c r="Z16" s="10">
        <v>2000</v>
      </c>
      <c r="AA16" s="24">
        <v>2000</v>
      </c>
    </row>
    <row r="17" spans="1:27" ht="15" customHeight="1">
      <c r="A17" s="7" t="s">
        <v>74</v>
      </c>
      <c r="B17" s="7" t="s">
        <v>38</v>
      </c>
      <c r="C17" s="9" t="s">
        <v>39</v>
      </c>
      <c r="D17" s="9" t="s">
        <v>40</v>
      </c>
      <c r="E17" s="9" t="s">
        <v>47</v>
      </c>
      <c r="F17" s="9" t="s">
        <v>48</v>
      </c>
      <c r="G17" s="12" t="s">
        <v>56</v>
      </c>
      <c r="H17" s="12" t="s">
        <v>56</v>
      </c>
      <c r="I17" s="12" t="s">
        <v>56</v>
      </c>
      <c r="J17" s="7">
        <v>20</v>
      </c>
      <c r="K17" s="7">
        <v>15</v>
      </c>
      <c r="L17" s="7"/>
      <c r="M17" s="7"/>
      <c r="N17" s="7"/>
      <c r="O17" s="62"/>
      <c r="P17" s="58">
        <f t="shared" si="1"/>
        <v>0</v>
      </c>
      <c r="Q17" s="112"/>
      <c r="R17" s="128"/>
      <c r="S17" s="3"/>
      <c r="T17" s="3"/>
      <c r="U17" s="3"/>
      <c r="V17" s="3"/>
      <c r="W17" s="3"/>
      <c r="X17" s="3"/>
      <c r="Y17" s="3"/>
      <c r="Z17" s="3"/>
      <c r="AA17" s="4"/>
    </row>
    <row r="18" spans="1:27" ht="15" customHeight="1">
      <c r="A18" s="7" t="s">
        <v>75</v>
      </c>
      <c r="B18" s="7" t="s">
        <v>38</v>
      </c>
      <c r="C18" s="9" t="s">
        <v>39</v>
      </c>
      <c r="D18" s="9" t="s">
        <v>40</v>
      </c>
      <c r="E18" s="9" t="s">
        <v>42</v>
      </c>
      <c r="F18" s="9" t="s">
        <v>41</v>
      </c>
      <c r="G18" s="9" t="s">
        <v>40</v>
      </c>
      <c r="H18" s="7" t="s">
        <v>42</v>
      </c>
      <c r="I18" s="7" t="s">
        <v>43</v>
      </c>
      <c r="J18" s="7">
        <v>24</v>
      </c>
      <c r="K18" s="54">
        <v>17</v>
      </c>
      <c r="L18" s="13" t="s">
        <v>89</v>
      </c>
      <c r="M18" s="53">
        <v>8</v>
      </c>
      <c r="N18" s="53">
        <v>9</v>
      </c>
      <c r="O18" s="63">
        <v>5</v>
      </c>
      <c r="P18" s="58">
        <f t="shared" si="1"/>
        <v>0</v>
      </c>
      <c r="Q18" s="112"/>
      <c r="R18" s="127">
        <v>1375</v>
      </c>
      <c r="S18" s="3"/>
      <c r="T18" s="3"/>
      <c r="U18" s="3"/>
      <c r="V18" s="3"/>
      <c r="W18" s="3"/>
      <c r="X18" s="3"/>
      <c r="Y18" s="3"/>
      <c r="Z18" s="3"/>
      <c r="AA18" s="4"/>
    </row>
    <row r="19" spans="1:27" ht="15" customHeight="1">
      <c r="A19" s="7" t="s">
        <v>76</v>
      </c>
      <c r="B19" s="7" t="s">
        <v>56</v>
      </c>
      <c r="C19" s="7" t="s">
        <v>56</v>
      </c>
      <c r="D19" s="7" t="s">
        <v>56</v>
      </c>
      <c r="E19" s="7" t="s">
        <v>56</v>
      </c>
      <c r="F19" s="7" t="s">
        <v>56</v>
      </c>
      <c r="G19" s="9" t="s">
        <v>40</v>
      </c>
      <c r="H19" s="7" t="s">
        <v>32</v>
      </c>
      <c r="I19" s="7" t="s">
        <v>43</v>
      </c>
      <c r="J19" s="53">
        <v>24</v>
      </c>
      <c r="K19" s="53">
        <v>11</v>
      </c>
      <c r="L19" s="13" t="s">
        <v>89</v>
      </c>
      <c r="M19" s="53">
        <v>2</v>
      </c>
      <c r="N19" s="53">
        <v>9</v>
      </c>
      <c r="O19" s="63">
        <v>10</v>
      </c>
      <c r="P19" s="58">
        <f t="shared" si="1"/>
        <v>0</v>
      </c>
      <c r="Q19" s="112"/>
      <c r="R19" s="129">
        <v>4125</v>
      </c>
      <c r="S19" s="11">
        <v>5500</v>
      </c>
      <c r="T19" s="11">
        <v>5000</v>
      </c>
      <c r="U19" s="11">
        <v>750</v>
      </c>
      <c r="V19" s="3"/>
      <c r="W19" s="3"/>
      <c r="X19" s="3"/>
      <c r="Y19" s="3"/>
      <c r="Z19" s="3"/>
      <c r="AA19" s="4"/>
    </row>
    <row r="20" spans="1:27" ht="15" customHeight="1">
      <c r="A20" s="7" t="s">
        <v>77</v>
      </c>
      <c r="B20" s="7" t="s">
        <v>56</v>
      </c>
      <c r="C20" s="7" t="s">
        <v>56</v>
      </c>
      <c r="D20" s="7" t="s">
        <v>56</v>
      </c>
      <c r="E20" s="7" t="s">
        <v>56</v>
      </c>
      <c r="F20" s="7" t="s">
        <v>56</v>
      </c>
      <c r="G20" s="9" t="s">
        <v>40</v>
      </c>
      <c r="H20" s="7" t="s">
        <v>32</v>
      </c>
      <c r="I20" s="7" t="s">
        <v>43</v>
      </c>
      <c r="J20" s="53">
        <v>24</v>
      </c>
      <c r="K20" s="53">
        <v>11</v>
      </c>
      <c r="L20" s="13" t="s">
        <v>89</v>
      </c>
      <c r="M20" s="53">
        <v>2</v>
      </c>
      <c r="N20" s="53">
        <v>9</v>
      </c>
      <c r="O20" s="63">
        <v>10</v>
      </c>
      <c r="P20" s="58">
        <f t="shared" si="1"/>
        <v>7.0000000000000009</v>
      </c>
      <c r="Q20" s="112"/>
      <c r="R20" s="128"/>
      <c r="S20" s="3"/>
      <c r="T20" s="3"/>
      <c r="U20" s="11">
        <v>3750</v>
      </c>
      <c r="V20" s="11">
        <v>4200</v>
      </c>
      <c r="W20" s="11">
        <v>4200</v>
      </c>
      <c r="X20" s="11">
        <v>4200</v>
      </c>
      <c r="Y20" s="11">
        <v>4200</v>
      </c>
      <c r="Z20" s="11">
        <v>4200</v>
      </c>
      <c r="AA20" s="23">
        <v>4200</v>
      </c>
    </row>
    <row r="21" spans="1:27" ht="15" customHeight="1">
      <c r="A21" s="7" t="s">
        <v>78</v>
      </c>
      <c r="B21" s="7" t="s">
        <v>38</v>
      </c>
      <c r="C21" s="9" t="s">
        <v>39</v>
      </c>
      <c r="D21" s="9" t="s">
        <v>40</v>
      </c>
      <c r="E21" s="9" t="s">
        <v>47</v>
      </c>
      <c r="F21" s="9" t="s">
        <v>48</v>
      </c>
      <c r="G21" s="12" t="s">
        <v>56</v>
      </c>
      <c r="H21" s="12" t="s">
        <v>56</v>
      </c>
      <c r="I21" s="12" t="s">
        <v>56</v>
      </c>
      <c r="J21" s="7">
        <v>20</v>
      </c>
      <c r="K21" s="7">
        <v>15</v>
      </c>
      <c r="L21" s="7"/>
      <c r="M21" s="7"/>
      <c r="N21" s="7"/>
      <c r="O21" s="62"/>
      <c r="P21" s="58">
        <f t="shared" si="1"/>
        <v>0</v>
      </c>
      <c r="Q21" s="112"/>
      <c r="R21" s="128"/>
      <c r="S21" s="3"/>
      <c r="T21" s="3"/>
      <c r="U21" s="3"/>
      <c r="V21" s="3"/>
      <c r="W21" s="3"/>
      <c r="X21" s="3"/>
      <c r="Y21" s="3"/>
      <c r="Z21" s="3"/>
      <c r="AA21" s="4"/>
    </row>
    <row r="22" spans="1:27" ht="15" customHeight="1">
      <c r="A22" s="7" t="s">
        <v>79</v>
      </c>
      <c r="B22" s="7" t="s">
        <v>38</v>
      </c>
      <c r="C22" s="9" t="s">
        <v>39</v>
      </c>
      <c r="D22" s="9" t="s">
        <v>40</v>
      </c>
      <c r="E22" s="9" t="s">
        <v>42</v>
      </c>
      <c r="F22" s="9" t="s">
        <v>41</v>
      </c>
      <c r="G22" s="9" t="s">
        <v>40</v>
      </c>
      <c r="H22" s="7" t="s">
        <v>42</v>
      </c>
      <c r="I22" s="7" t="s">
        <v>43</v>
      </c>
      <c r="J22" s="54">
        <v>24</v>
      </c>
      <c r="K22" s="53">
        <v>17</v>
      </c>
      <c r="L22" s="55" t="s">
        <v>89</v>
      </c>
      <c r="M22" s="53">
        <v>8</v>
      </c>
      <c r="N22" s="53">
        <v>9</v>
      </c>
      <c r="O22" s="63">
        <v>5</v>
      </c>
      <c r="P22" s="58">
        <f t="shared" si="1"/>
        <v>0</v>
      </c>
      <c r="Q22" s="112"/>
      <c r="R22" s="127">
        <v>1125</v>
      </c>
      <c r="S22" s="3"/>
      <c r="T22" s="3"/>
      <c r="U22" s="3"/>
      <c r="V22" s="3"/>
      <c r="W22" s="3"/>
      <c r="X22" s="3"/>
      <c r="Y22" s="3"/>
      <c r="Z22" s="3"/>
      <c r="AA22" s="4"/>
    </row>
    <row r="23" spans="1:27" ht="15" customHeight="1">
      <c r="A23" s="7" t="s">
        <v>80</v>
      </c>
      <c r="B23" s="7" t="s">
        <v>56</v>
      </c>
      <c r="C23" s="7" t="s">
        <v>56</v>
      </c>
      <c r="D23" s="7" t="s">
        <v>56</v>
      </c>
      <c r="E23" s="7" t="s">
        <v>56</v>
      </c>
      <c r="F23" s="7" t="s">
        <v>56</v>
      </c>
      <c r="G23" s="9" t="s">
        <v>40</v>
      </c>
      <c r="H23" s="7" t="s">
        <v>32</v>
      </c>
      <c r="I23" s="7" t="s">
        <v>43</v>
      </c>
      <c r="J23" s="53">
        <v>24</v>
      </c>
      <c r="K23" s="53">
        <v>11</v>
      </c>
      <c r="L23" s="55" t="s">
        <v>89</v>
      </c>
      <c r="M23" s="53">
        <v>2</v>
      </c>
      <c r="N23" s="53">
        <v>9</v>
      </c>
      <c r="O23" s="63">
        <v>10</v>
      </c>
      <c r="P23" s="58">
        <f t="shared" si="1"/>
        <v>0.49999999999999994</v>
      </c>
      <c r="Q23" s="112"/>
      <c r="R23" s="129">
        <v>3375</v>
      </c>
      <c r="S23" s="11">
        <v>4500</v>
      </c>
      <c r="T23" s="11">
        <v>4000</v>
      </c>
      <c r="U23" s="11">
        <v>3800</v>
      </c>
      <c r="V23" s="11">
        <v>300</v>
      </c>
      <c r="W23" s="11">
        <v>300</v>
      </c>
      <c r="X23" s="11">
        <v>300</v>
      </c>
      <c r="Y23" s="11">
        <v>300</v>
      </c>
      <c r="Z23" s="11">
        <v>300</v>
      </c>
      <c r="AA23" s="23">
        <v>300</v>
      </c>
    </row>
    <row r="24" spans="1:27" ht="15" customHeight="1" thickBot="1">
      <c r="A24" s="8" t="s">
        <v>81</v>
      </c>
      <c r="B24" s="8" t="s">
        <v>56</v>
      </c>
      <c r="C24" s="8" t="s">
        <v>56</v>
      </c>
      <c r="D24" s="8" t="s">
        <v>56</v>
      </c>
      <c r="E24" s="8" t="s">
        <v>56</v>
      </c>
      <c r="F24" s="8" t="s">
        <v>56</v>
      </c>
      <c r="G24" s="17" t="s">
        <v>40</v>
      </c>
      <c r="H24" s="8" t="s">
        <v>32</v>
      </c>
      <c r="I24" s="8" t="s">
        <v>43</v>
      </c>
      <c r="J24" s="56">
        <v>24</v>
      </c>
      <c r="K24" s="56">
        <v>11</v>
      </c>
      <c r="L24" s="55" t="s">
        <v>89</v>
      </c>
      <c r="M24" s="56">
        <v>2</v>
      </c>
      <c r="N24" s="56">
        <v>9</v>
      </c>
      <c r="O24" s="64">
        <v>10</v>
      </c>
      <c r="P24" s="58">
        <f t="shared" si="1"/>
        <v>5.333333333333333</v>
      </c>
      <c r="Q24" s="113"/>
      <c r="R24" s="130"/>
      <c r="S24" s="5"/>
      <c r="T24" s="5"/>
      <c r="U24" s="5"/>
      <c r="V24" s="28">
        <v>3200</v>
      </c>
      <c r="W24" s="28">
        <v>3200</v>
      </c>
      <c r="X24" s="28">
        <v>3200</v>
      </c>
      <c r="Y24" s="28">
        <v>3200</v>
      </c>
      <c r="Z24" s="28">
        <v>3200</v>
      </c>
      <c r="AA24" s="29">
        <v>3200</v>
      </c>
    </row>
    <row r="25" spans="1:27" ht="15" customHeight="1" thickBot="1">
      <c r="A25" s="102" t="s">
        <v>30</v>
      </c>
      <c r="B25" s="18"/>
      <c r="C25" s="19"/>
      <c r="D25" s="19"/>
      <c r="E25" s="19"/>
      <c r="F25" s="19"/>
      <c r="G25" s="18"/>
      <c r="H25" s="18"/>
      <c r="I25" s="18"/>
      <c r="J25" s="18"/>
      <c r="K25" s="18"/>
      <c r="L25" s="18"/>
      <c r="M25" s="18"/>
      <c r="N25" s="18"/>
      <c r="O25" s="65"/>
      <c r="P25" s="59"/>
      <c r="Q25" s="18"/>
      <c r="R25" s="144"/>
      <c r="S25" s="96"/>
      <c r="T25" s="96"/>
      <c r="U25" s="96"/>
      <c r="V25" s="96"/>
      <c r="W25" s="96"/>
      <c r="X25" s="96"/>
      <c r="Y25" s="96"/>
      <c r="Z25" s="96"/>
      <c r="AA25" s="145"/>
    </row>
    <row r="26" spans="1:27" ht="15" customHeight="1">
      <c r="A26" s="35" t="s">
        <v>82</v>
      </c>
      <c r="B26" s="13" t="s">
        <v>53</v>
      </c>
      <c r="C26" s="14" t="s">
        <v>39</v>
      </c>
      <c r="D26" s="14" t="s">
        <v>44</v>
      </c>
      <c r="E26" s="36" t="s">
        <v>47</v>
      </c>
      <c r="F26" s="14" t="s">
        <v>48</v>
      </c>
      <c r="G26" s="33" t="s">
        <v>56</v>
      </c>
      <c r="H26" s="33" t="s">
        <v>56</v>
      </c>
      <c r="I26" s="33" t="s">
        <v>56</v>
      </c>
      <c r="J26" s="13">
        <v>36</v>
      </c>
      <c r="K26" s="13">
        <v>11</v>
      </c>
      <c r="L26" s="13"/>
      <c r="M26" s="13"/>
      <c r="N26" s="13"/>
      <c r="O26" s="61"/>
      <c r="P26" s="58">
        <f>V26/250/J26*O26</f>
        <v>0</v>
      </c>
      <c r="Q26" s="112"/>
      <c r="R26" s="131"/>
      <c r="S26" s="132"/>
      <c r="T26" s="132"/>
      <c r="U26" s="132"/>
      <c r="V26" s="132"/>
      <c r="W26" s="132"/>
      <c r="X26" s="132"/>
      <c r="Y26" s="132"/>
      <c r="Z26" s="132"/>
      <c r="AA26" s="133"/>
    </row>
    <row r="27" spans="1:27" ht="15" customHeight="1">
      <c r="A27" s="22" t="s">
        <v>83</v>
      </c>
      <c r="B27" s="7" t="s">
        <v>53</v>
      </c>
      <c r="C27" s="9" t="s">
        <v>39</v>
      </c>
      <c r="D27" s="9" t="s">
        <v>44</v>
      </c>
      <c r="E27" s="2" t="s">
        <v>32</v>
      </c>
      <c r="F27" s="9" t="s">
        <v>48</v>
      </c>
      <c r="G27" s="9" t="s">
        <v>44</v>
      </c>
      <c r="H27" s="7" t="s">
        <v>32</v>
      </c>
      <c r="I27" s="7" t="s">
        <v>48</v>
      </c>
      <c r="J27" s="53">
        <v>40</v>
      </c>
      <c r="K27" s="53">
        <v>10</v>
      </c>
      <c r="L27" s="13" t="s">
        <v>89</v>
      </c>
      <c r="M27" s="53">
        <v>3</v>
      </c>
      <c r="N27" s="53">
        <v>7</v>
      </c>
      <c r="O27" s="63">
        <v>5</v>
      </c>
      <c r="P27" s="58">
        <f>V27/250/J27*O27</f>
        <v>17.5</v>
      </c>
      <c r="Q27" s="112"/>
      <c r="R27" s="134">
        <v>16000</v>
      </c>
      <c r="S27" s="11">
        <v>17500</v>
      </c>
      <c r="T27" s="11">
        <v>19000</v>
      </c>
      <c r="U27" s="11">
        <v>27000</v>
      </c>
      <c r="V27" s="11">
        <v>35000</v>
      </c>
      <c r="W27" s="11">
        <v>35000</v>
      </c>
      <c r="X27" s="11">
        <v>35000</v>
      </c>
      <c r="Y27" s="11">
        <v>35000</v>
      </c>
      <c r="Z27" s="11">
        <v>35000</v>
      </c>
      <c r="AA27" s="23">
        <v>35000</v>
      </c>
    </row>
    <row r="28" spans="1:27" ht="15" customHeight="1">
      <c r="A28" s="22" t="s">
        <v>0</v>
      </c>
      <c r="B28" s="7" t="s">
        <v>53</v>
      </c>
      <c r="C28" s="9" t="s">
        <v>39</v>
      </c>
      <c r="D28" s="9" t="s">
        <v>44</v>
      </c>
      <c r="E28" s="9" t="s">
        <v>47</v>
      </c>
      <c r="F28" s="9" t="s">
        <v>48</v>
      </c>
      <c r="G28" s="9" t="s">
        <v>44</v>
      </c>
      <c r="H28" s="7" t="s">
        <v>42</v>
      </c>
      <c r="I28" s="7" t="s">
        <v>48</v>
      </c>
      <c r="J28" s="53">
        <v>24</v>
      </c>
      <c r="K28" s="53">
        <v>14</v>
      </c>
      <c r="L28" s="13" t="s">
        <v>89</v>
      </c>
      <c r="M28" s="53">
        <v>8</v>
      </c>
      <c r="N28" s="53">
        <v>6</v>
      </c>
      <c r="O28" s="63">
        <v>5</v>
      </c>
      <c r="P28" s="58">
        <f t="shared" ref="P28:P36" si="2">V28/250/J28*O28</f>
        <v>5</v>
      </c>
      <c r="Q28" s="112"/>
      <c r="R28" s="127">
        <v>2750</v>
      </c>
      <c r="S28" s="10">
        <v>2970</v>
      </c>
      <c r="T28" s="10">
        <v>3100</v>
      </c>
      <c r="U28" s="10">
        <v>4500</v>
      </c>
      <c r="V28" s="10">
        <v>6000</v>
      </c>
      <c r="W28" s="10">
        <v>6000</v>
      </c>
      <c r="X28" s="10">
        <v>6000</v>
      </c>
      <c r="Y28" s="10">
        <v>6000</v>
      </c>
      <c r="Z28" s="10">
        <v>6000</v>
      </c>
      <c r="AA28" s="24">
        <v>6000</v>
      </c>
    </row>
    <row r="29" spans="1:27" ht="15" customHeight="1">
      <c r="A29" s="22" t="s">
        <v>1</v>
      </c>
      <c r="B29" s="7" t="s">
        <v>53</v>
      </c>
      <c r="C29" s="9" t="s">
        <v>39</v>
      </c>
      <c r="D29" s="9" t="s">
        <v>44</v>
      </c>
      <c r="E29" s="9" t="s">
        <v>47</v>
      </c>
      <c r="F29" s="9" t="s">
        <v>48</v>
      </c>
      <c r="G29" s="9" t="s">
        <v>44</v>
      </c>
      <c r="H29" s="7" t="s">
        <v>42</v>
      </c>
      <c r="I29" s="7" t="s">
        <v>48</v>
      </c>
      <c r="J29" s="7">
        <v>24</v>
      </c>
      <c r="K29" s="53">
        <v>14</v>
      </c>
      <c r="L29" s="55" t="s">
        <v>89</v>
      </c>
      <c r="M29" s="53">
        <v>8</v>
      </c>
      <c r="N29" s="53">
        <v>6</v>
      </c>
      <c r="O29" s="63">
        <v>5</v>
      </c>
      <c r="P29" s="58">
        <f t="shared" si="2"/>
        <v>1.6666666666666665</v>
      </c>
      <c r="Q29" s="112"/>
      <c r="R29" s="127">
        <v>600</v>
      </c>
      <c r="S29" s="10">
        <v>800</v>
      </c>
      <c r="T29" s="10">
        <v>1060</v>
      </c>
      <c r="U29" s="10">
        <v>1500</v>
      </c>
      <c r="V29" s="10">
        <v>2000</v>
      </c>
      <c r="W29" s="10">
        <v>2000</v>
      </c>
      <c r="X29" s="10">
        <v>2000</v>
      </c>
      <c r="Y29" s="10">
        <v>2000</v>
      </c>
      <c r="Z29" s="10">
        <v>2000</v>
      </c>
      <c r="AA29" s="24">
        <v>2000</v>
      </c>
    </row>
    <row r="30" spans="1:27" ht="15" customHeight="1">
      <c r="A30" s="22" t="s">
        <v>84</v>
      </c>
      <c r="B30" s="7" t="s">
        <v>53</v>
      </c>
      <c r="C30" s="9" t="s">
        <v>39</v>
      </c>
      <c r="D30" s="9" t="s">
        <v>44</v>
      </c>
      <c r="E30" s="9" t="s">
        <v>47</v>
      </c>
      <c r="F30" s="9" t="s">
        <v>48</v>
      </c>
      <c r="G30" s="12" t="s">
        <v>56</v>
      </c>
      <c r="H30" s="12" t="s">
        <v>56</v>
      </c>
      <c r="I30" s="12" t="s">
        <v>56</v>
      </c>
      <c r="J30" s="7">
        <v>39</v>
      </c>
      <c r="K30" s="7">
        <v>15</v>
      </c>
      <c r="L30" s="7"/>
      <c r="M30" s="7"/>
      <c r="N30" s="7"/>
      <c r="O30" s="63"/>
      <c r="P30" s="58">
        <f t="shared" si="2"/>
        <v>0</v>
      </c>
      <c r="Q30" s="112"/>
      <c r="R30" s="128"/>
      <c r="S30" s="3"/>
      <c r="T30" s="3"/>
      <c r="U30" s="3"/>
      <c r="V30" s="3"/>
      <c r="W30" s="3"/>
      <c r="X30" s="3"/>
      <c r="Y30" s="3"/>
      <c r="Z30" s="3"/>
      <c r="AA30" s="4"/>
    </row>
    <row r="31" spans="1:27" ht="15" customHeight="1">
      <c r="A31" s="22" t="s">
        <v>85</v>
      </c>
      <c r="B31" s="7" t="s">
        <v>53</v>
      </c>
      <c r="C31" s="9" t="s">
        <v>39</v>
      </c>
      <c r="D31" s="9" t="s">
        <v>44</v>
      </c>
      <c r="E31" s="9" t="s">
        <v>32</v>
      </c>
      <c r="F31" s="9" t="s">
        <v>48</v>
      </c>
      <c r="G31" s="9" t="s">
        <v>44</v>
      </c>
      <c r="H31" s="7" t="s">
        <v>32</v>
      </c>
      <c r="I31" s="7" t="s">
        <v>48</v>
      </c>
      <c r="J31" s="53">
        <v>40</v>
      </c>
      <c r="K31" s="53">
        <v>10</v>
      </c>
      <c r="L31" s="13" t="s">
        <v>89</v>
      </c>
      <c r="M31" s="53">
        <v>4</v>
      </c>
      <c r="N31" s="53">
        <v>6</v>
      </c>
      <c r="O31" s="63">
        <v>5</v>
      </c>
      <c r="P31" s="58">
        <f t="shared" si="2"/>
        <v>12.5</v>
      </c>
      <c r="Q31" s="112"/>
      <c r="R31" s="129">
        <v>11000</v>
      </c>
      <c r="S31" s="11">
        <v>12000</v>
      </c>
      <c r="T31" s="11">
        <v>13000</v>
      </c>
      <c r="U31" s="11">
        <v>19000</v>
      </c>
      <c r="V31" s="11">
        <v>25000</v>
      </c>
      <c r="W31" s="11">
        <v>25000</v>
      </c>
      <c r="X31" s="11">
        <v>25000</v>
      </c>
      <c r="Y31" s="11">
        <v>25000</v>
      </c>
      <c r="Z31" s="11">
        <v>25000</v>
      </c>
      <c r="AA31" s="23">
        <v>25000</v>
      </c>
    </row>
    <row r="32" spans="1:27" ht="15" customHeight="1">
      <c r="A32" s="22" t="s">
        <v>2</v>
      </c>
      <c r="B32" s="7" t="s">
        <v>45</v>
      </c>
      <c r="C32" s="9" t="s">
        <v>39</v>
      </c>
      <c r="D32" s="9" t="s">
        <v>44</v>
      </c>
      <c r="E32" s="9" t="s">
        <v>47</v>
      </c>
      <c r="F32" s="9" t="s">
        <v>48</v>
      </c>
      <c r="G32" s="9" t="s">
        <v>44</v>
      </c>
      <c r="H32" s="7" t="s">
        <v>42</v>
      </c>
      <c r="I32" s="7" t="s">
        <v>48</v>
      </c>
      <c r="J32" s="7">
        <v>40</v>
      </c>
      <c r="K32" s="53">
        <v>16</v>
      </c>
      <c r="L32" s="13" t="s">
        <v>89</v>
      </c>
      <c r="M32" s="53">
        <v>10</v>
      </c>
      <c r="N32" s="53">
        <v>6</v>
      </c>
      <c r="O32" s="63">
        <v>5</v>
      </c>
      <c r="P32" s="58">
        <f t="shared" si="2"/>
        <v>5</v>
      </c>
      <c r="Q32" s="112"/>
      <c r="R32" s="127">
        <v>5200</v>
      </c>
      <c r="S32" s="10">
        <v>5200</v>
      </c>
      <c r="T32" s="10">
        <v>5300</v>
      </c>
      <c r="U32" s="10">
        <v>7700</v>
      </c>
      <c r="V32" s="10">
        <v>10000</v>
      </c>
      <c r="W32" s="10">
        <v>10000</v>
      </c>
      <c r="X32" s="10">
        <v>10000</v>
      </c>
      <c r="Y32" s="10">
        <v>10000</v>
      </c>
      <c r="Z32" s="10">
        <v>10000</v>
      </c>
      <c r="AA32" s="24">
        <v>10000</v>
      </c>
    </row>
    <row r="33" spans="1:27" ht="15" customHeight="1">
      <c r="A33" s="22" t="s">
        <v>3</v>
      </c>
      <c r="B33" s="7" t="s">
        <v>45</v>
      </c>
      <c r="C33" s="9" t="s">
        <v>39</v>
      </c>
      <c r="D33" s="9" t="s">
        <v>44</v>
      </c>
      <c r="E33" s="9" t="s">
        <v>47</v>
      </c>
      <c r="F33" s="9" t="s">
        <v>48</v>
      </c>
      <c r="G33" s="9" t="s">
        <v>44</v>
      </c>
      <c r="H33" s="7" t="s">
        <v>42</v>
      </c>
      <c r="I33" s="7" t="s">
        <v>48</v>
      </c>
      <c r="J33" s="53">
        <v>24</v>
      </c>
      <c r="K33" s="53">
        <v>14</v>
      </c>
      <c r="L33" s="13" t="s">
        <v>89</v>
      </c>
      <c r="M33" s="53">
        <v>8</v>
      </c>
      <c r="N33" s="53">
        <v>6</v>
      </c>
      <c r="O33" s="63">
        <v>5</v>
      </c>
      <c r="P33" s="58">
        <f t="shared" si="2"/>
        <v>1.6666666666666665</v>
      </c>
      <c r="Q33" s="112"/>
      <c r="R33" s="127">
        <v>600</v>
      </c>
      <c r="S33" s="10">
        <v>800</v>
      </c>
      <c r="T33" s="10">
        <v>1060</v>
      </c>
      <c r="U33" s="10">
        <v>1500</v>
      </c>
      <c r="V33" s="10">
        <v>2000</v>
      </c>
      <c r="W33" s="10">
        <v>2000</v>
      </c>
      <c r="X33" s="10">
        <v>2000</v>
      </c>
      <c r="Y33" s="10">
        <v>2000</v>
      </c>
      <c r="Z33" s="10">
        <v>2000</v>
      </c>
      <c r="AA33" s="24">
        <v>2000</v>
      </c>
    </row>
    <row r="34" spans="1:27" ht="15" customHeight="1">
      <c r="A34" s="22" t="s">
        <v>23</v>
      </c>
      <c r="B34" s="7" t="s">
        <v>56</v>
      </c>
      <c r="C34" s="7" t="s">
        <v>56</v>
      </c>
      <c r="D34" s="7" t="s">
        <v>56</v>
      </c>
      <c r="E34" s="7" t="s">
        <v>56</v>
      </c>
      <c r="F34" s="7" t="s">
        <v>56</v>
      </c>
      <c r="G34" s="54" t="s">
        <v>94</v>
      </c>
      <c r="H34" s="7" t="s">
        <v>32</v>
      </c>
      <c r="I34" s="7" t="s">
        <v>49</v>
      </c>
      <c r="J34" s="57">
        <v>40</v>
      </c>
      <c r="K34" s="57">
        <v>10</v>
      </c>
      <c r="L34" s="13" t="s">
        <v>93</v>
      </c>
      <c r="M34" s="53">
        <v>4</v>
      </c>
      <c r="N34" s="53">
        <v>6</v>
      </c>
      <c r="O34" s="63">
        <v>5</v>
      </c>
      <c r="P34" s="58">
        <f t="shared" si="2"/>
        <v>17.5</v>
      </c>
      <c r="Q34" s="112"/>
      <c r="R34" s="129">
        <v>27000</v>
      </c>
      <c r="S34" s="11">
        <v>28500</v>
      </c>
      <c r="T34" s="11">
        <v>30000</v>
      </c>
      <c r="U34" s="11">
        <v>32000</v>
      </c>
      <c r="V34" s="11">
        <v>35000</v>
      </c>
      <c r="W34" s="11">
        <v>35000</v>
      </c>
      <c r="X34" s="11">
        <v>35000</v>
      </c>
      <c r="Y34" s="11">
        <v>35000</v>
      </c>
      <c r="Z34" s="11">
        <v>35000</v>
      </c>
      <c r="AA34" s="23">
        <v>35000</v>
      </c>
    </row>
    <row r="35" spans="1:27" ht="15" customHeight="1">
      <c r="A35" s="22" t="s">
        <v>24</v>
      </c>
      <c r="B35" s="7" t="s">
        <v>56</v>
      </c>
      <c r="C35" s="7" t="s">
        <v>56</v>
      </c>
      <c r="D35" s="7" t="s">
        <v>56</v>
      </c>
      <c r="E35" s="7" t="s">
        <v>56</v>
      </c>
      <c r="F35" s="7" t="s">
        <v>56</v>
      </c>
      <c r="G35" s="54" t="s">
        <v>94</v>
      </c>
      <c r="H35" s="7" t="s">
        <v>32</v>
      </c>
      <c r="I35" s="7" t="s">
        <v>49</v>
      </c>
      <c r="J35" s="57">
        <v>40</v>
      </c>
      <c r="K35" s="57">
        <v>10</v>
      </c>
      <c r="L35" s="13" t="s">
        <v>93</v>
      </c>
      <c r="M35" s="53">
        <v>3</v>
      </c>
      <c r="N35" s="53">
        <v>7</v>
      </c>
      <c r="O35" s="63">
        <v>5</v>
      </c>
      <c r="P35" s="58">
        <f t="shared" si="2"/>
        <v>7.5</v>
      </c>
      <c r="Q35" s="112"/>
      <c r="R35" s="129">
        <v>13000</v>
      </c>
      <c r="S35" s="11">
        <v>13500</v>
      </c>
      <c r="T35" s="11">
        <v>14000</v>
      </c>
      <c r="U35" s="11">
        <v>14500</v>
      </c>
      <c r="V35" s="11">
        <v>15000</v>
      </c>
      <c r="W35" s="11">
        <v>15000</v>
      </c>
      <c r="X35" s="11">
        <v>15000</v>
      </c>
      <c r="Y35" s="11">
        <v>15000</v>
      </c>
      <c r="Z35" s="11">
        <v>15000</v>
      </c>
      <c r="AA35" s="23">
        <v>15000</v>
      </c>
    </row>
    <row r="36" spans="1:27" ht="15" customHeight="1" thickBot="1">
      <c r="A36" s="25" t="s">
        <v>25</v>
      </c>
      <c r="B36" s="26" t="s">
        <v>56</v>
      </c>
      <c r="C36" s="26" t="s">
        <v>56</v>
      </c>
      <c r="D36" s="26" t="s">
        <v>56</v>
      </c>
      <c r="E36" s="26" t="s">
        <v>56</v>
      </c>
      <c r="F36" s="26" t="s">
        <v>56</v>
      </c>
      <c r="G36" s="9" t="s">
        <v>44</v>
      </c>
      <c r="H36" s="26" t="s">
        <v>32</v>
      </c>
      <c r="I36" s="26" t="s">
        <v>49</v>
      </c>
      <c r="J36" s="57">
        <v>40</v>
      </c>
      <c r="K36" s="57">
        <v>10</v>
      </c>
      <c r="L36" s="13" t="s">
        <v>89</v>
      </c>
      <c r="M36" s="53">
        <v>3</v>
      </c>
      <c r="N36" s="53">
        <v>7</v>
      </c>
      <c r="O36" s="63">
        <v>5</v>
      </c>
      <c r="P36" s="58">
        <f t="shared" si="2"/>
        <v>7.5</v>
      </c>
      <c r="Q36" s="113"/>
      <c r="R36" s="135">
        <v>13000</v>
      </c>
      <c r="S36" s="28">
        <v>13500</v>
      </c>
      <c r="T36" s="28">
        <v>14000</v>
      </c>
      <c r="U36" s="28">
        <v>14500</v>
      </c>
      <c r="V36" s="28">
        <v>15000</v>
      </c>
      <c r="W36" s="28">
        <v>15000</v>
      </c>
      <c r="X36" s="28">
        <v>15000</v>
      </c>
      <c r="Y36" s="28">
        <v>15000</v>
      </c>
      <c r="Z36" s="28">
        <v>15000</v>
      </c>
      <c r="AA36" s="29">
        <v>15000</v>
      </c>
    </row>
    <row r="37" spans="1:27" ht="15" customHeight="1" thickBot="1">
      <c r="A37" s="103" t="s">
        <v>5</v>
      </c>
      <c r="B37" s="70"/>
      <c r="C37" s="71"/>
      <c r="D37" s="71"/>
      <c r="E37" s="71"/>
      <c r="F37" s="71"/>
      <c r="G37" s="70"/>
      <c r="H37" s="70"/>
      <c r="I37" s="70"/>
      <c r="J37" s="73"/>
      <c r="K37" s="73"/>
      <c r="L37" s="73"/>
      <c r="M37" s="73"/>
      <c r="N37" s="73"/>
      <c r="O37" s="74"/>
      <c r="P37" s="75"/>
      <c r="Q37" s="73"/>
      <c r="R37" s="144"/>
      <c r="S37" s="96"/>
      <c r="T37" s="96"/>
      <c r="U37" s="96"/>
      <c r="V37" s="96"/>
      <c r="W37" s="96"/>
      <c r="X37" s="96"/>
      <c r="Y37" s="96"/>
      <c r="Z37" s="96"/>
      <c r="AA37" s="145"/>
    </row>
    <row r="38" spans="1:27" ht="15" customHeight="1">
      <c r="A38" s="77" t="s">
        <v>26</v>
      </c>
      <c r="B38" s="78" t="s">
        <v>60</v>
      </c>
      <c r="C38" s="79" t="s">
        <v>39</v>
      </c>
      <c r="D38" s="79" t="s">
        <v>44</v>
      </c>
      <c r="E38" s="79" t="s">
        <v>32</v>
      </c>
      <c r="F38" s="79" t="s">
        <v>48</v>
      </c>
      <c r="G38" s="79" t="s">
        <v>44</v>
      </c>
      <c r="H38" s="78" t="s">
        <v>32</v>
      </c>
      <c r="I38" s="78" t="s">
        <v>43</v>
      </c>
      <c r="J38" s="78">
        <v>12</v>
      </c>
      <c r="K38" s="78">
        <v>5</v>
      </c>
      <c r="L38" s="78" t="s">
        <v>89</v>
      </c>
      <c r="M38" s="81">
        <v>1.25</v>
      </c>
      <c r="N38" s="81">
        <v>3.75</v>
      </c>
      <c r="O38" s="82">
        <v>5</v>
      </c>
      <c r="P38" s="83">
        <f>V38/250/J38*O38</f>
        <v>36.666666666666664</v>
      </c>
      <c r="Q38" s="114"/>
      <c r="R38" s="136">
        <v>20500</v>
      </c>
      <c r="S38" s="80">
        <v>21000</v>
      </c>
      <c r="T38" s="80">
        <v>21400</v>
      </c>
      <c r="U38" s="80">
        <v>21700</v>
      </c>
      <c r="V38" s="80">
        <v>22000</v>
      </c>
      <c r="W38" s="80">
        <v>22000</v>
      </c>
      <c r="X38" s="80">
        <v>22000</v>
      </c>
      <c r="Y38" s="80">
        <v>22000</v>
      </c>
      <c r="Z38" s="80">
        <v>22000</v>
      </c>
      <c r="AA38" s="84">
        <v>22000</v>
      </c>
    </row>
    <row r="39" spans="1:27" ht="15" customHeight="1">
      <c r="A39" s="22" t="s">
        <v>27</v>
      </c>
      <c r="B39" s="7" t="s">
        <v>60</v>
      </c>
      <c r="C39" s="9" t="s">
        <v>39</v>
      </c>
      <c r="D39" s="9" t="s">
        <v>44</v>
      </c>
      <c r="E39" s="9" t="s">
        <v>32</v>
      </c>
      <c r="F39" s="9" t="s">
        <v>48</v>
      </c>
      <c r="G39" s="9" t="s">
        <v>44</v>
      </c>
      <c r="H39" s="7" t="s">
        <v>32</v>
      </c>
      <c r="I39" s="7" t="s">
        <v>43</v>
      </c>
      <c r="J39" s="7">
        <v>12</v>
      </c>
      <c r="K39" s="7">
        <v>5</v>
      </c>
      <c r="L39" s="7" t="s">
        <v>89</v>
      </c>
      <c r="M39" s="54">
        <v>1.25</v>
      </c>
      <c r="N39" s="54">
        <v>3.75</v>
      </c>
      <c r="O39" s="63">
        <v>5</v>
      </c>
      <c r="P39" s="76">
        <f>V39/250/J39*O39</f>
        <v>15</v>
      </c>
      <c r="Q39" s="115"/>
      <c r="R39" s="129">
        <v>7800</v>
      </c>
      <c r="S39" s="11">
        <v>8000</v>
      </c>
      <c r="T39" s="11">
        <v>8300</v>
      </c>
      <c r="U39" s="11">
        <v>8700</v>
      </c>
      <c r="V39" s="11">
        <v>9000</v>
      </c>
      <c r="W39" s="11">
        <v>9000</v>
      </c>
      <c r="X39" s="11">
        <v>9000</v>
      </c>
      <c r="Y39" s="11">
        <v>9000</v>
      </c>
      <c r="Z39" s="11">
        <v>9000</v>
      </c>
      <c r="AA39" s="23">
        <v>9000</v>
      </c>
    </row>
    <row r="40" spans="1:27" ht="15" customHeight="1">
      <c r="A40" s="22" t="s">
        <v>95</v>
      </c>
      <c r="B40" s="7" t="s">
        <v>60</v>
      </c>
      <c r="C40" s="9" t="s">
        <v>39</v>
      </c>
      <c r="D40" s="9" t="s">
        <v>44</v>
      </c>
      <c r="E40" s="9" t="s">
        <v>32</v>
      </c>
      <c r="F40" s="9"/>
      <c r="G40" s="9" t="s">
        <v>44</v>
      </c>
      <c r="H40" s="7" t="s">
        <v>32</v>
      </c>
      <c r="I40" s="7" t="s">
        <v>43</v>
      </c>
      <c r="J40" s="7">
        <v>12</v>
      </c>
      <c r="K40" s="7">
        <v>5</v>
      </c>
      <c r="L40" s="7" t="s">
        <v>89</v>
      </c>
      <c r="M40" s="54">
        <v>1.25</v>
      </c>
      <c r="N40" s="54">
        <v>3.75</v>
      </c>
      <c r="O40" s="63">
        <v>5</v>
      </c>
      <c r="P40" s="76">
        <f>V40/250/J40*O40</f>
        <v>16.666666666666668</v>
      </c>
      <c r="Q40" s="115"/>
      <c r="R40" s="129"/>
      <c r="S40" s="11"/>
      <c r="T40" s="11"/>
      <c r="U40" s="11"/>
      <c r="V40" s="11">
        <v>10000</v>
      </c>
      <c r="W40" s="11">
        <v>10000</v>
      </c>
      <c r="X40" s="11">
        <v>10000</v>
      </c>
      <c r="Y40" s="11">
        <v>10000</v>
      </c>
      <c r="Z40" s="11">
        <v>10000</v>
      </c>
      <c r="AA40" s="23">
        <v>10000</v>
      </c>
    </row>
    <row r="41" spans="1:27" ht="15" customHeight="1" thickBot="1">
      <c r="A41" s="25" t="s">
        <v>96</v>
      </c>
      <c r="B41" s="26" t="s">
        <v>60</v>
      </c>
      <c r="C41" s="27" t="s">
        <v>39</v>
      </c>
      <c r="D41" s="27" t="s">
        <v>44</v>
      </c>
      <c r="E41" s="27" t="s">
        <v>32</v>
      </c>
      <c r="F41" s="27"/>
      <c r="G41" s="27" t="s">
        <v>44</v>
      </c>
      <c r="H41" s="26" t="s">
        <v>32</v>
      </c>
      <c r="I41" s="26" t="s">
        <v>43</v>
      </c>
      <c r="J41" s="26">
        <v>12</v>
      </c>
      <c r="K41" s="26">
        <v>5</v>
      </c>
      <c r="L41" s="26" t="s">
        <v>89</v>
      </c>
      <c r="M41" s="60">
        <v>1.25</v>
      </c>
      <c r="N41" s="60">
        <v>3.75</v>
      </c>
      <c r="O41" s="67">
        <v>5</v>
      </c>
      <c r="P41" s="85">
        <f>V41/250/J41*O41</f>
        <v>15</v>
      </c>
      <c r="Q41" s="116"/>
      <c r="R41" s="135"/>
      <c r="S41" s="28"/>
      <c r="T41" s="28"/>
      <c r="U41" s="28"/>
      <c r="V41" s="28">
        <v>9000</v>
      </c>
      <c r="W41" s="28">
        <v>9000</v>
      </c>
      <c r="X41" s="28">
        <v>9000</v>
      </c>
      <c r="Y41" s="28">
        <v>9000</v>
      </c>
      <c r="Z41" s="28">
        <v>9000</v>
      </c>
      <c r="AA41" s="29">
        <v>9000</v>
      </c>
    </row>
    <row r="42" spans="1:27" ht="15" customHeight="1" thickBot="1">
      <c r="A42" s="102" t="s">
        <v>6</v>
      </c>
      <c r="B42" s="18"/>
      <c r="C42" s="19"/>
      <c r="D42" s="19"/>
      <c r="E42" s="19"/>
      <c r="F42" s="19"/>
      <c r="G42" s="18"/>
      <c r="H42" s="18"/>
      <c r="I42" s="18"/>
      <c r="J42" s="18"/>
      <c r="K42" s="18"/>
      <c r="L42" s="18"/>
      <c r="M42" s="18"/>
      <c r="N42" s="18"/>
      <c r="O42" s="65"/>
      <c r="P42" s="59"/>
      <c r="Q42" s="18"/>
      <c r="R42" s="144"/>
      <c r="S42" s="96"/>
      <c r="T42" s="96"/>
      <c r="U42" s="96"/>
      <c r="V42" s="96"/>
      <c r="W42" s="96"/>
      <c r="X42" s="96"/>
      <c r="Y42" s="96"/>
      <c r="Z42" s="96"/>
      <c r="AA42" s="145"/>
    </row>
    <row r="43" spans="1:27" ht="15" customHeight="1">
      <c r="A43" s="32" t="s">
        <v>8</v>
      </c>
      <c r="B43" s="33" t="s">
        <v>61</v>
      </c>
      <c r="C43" s="34" t="s">
        <v>50</v>
      </c>
      <c r="D43" s="34" t="s">
        <v>48</v>
      </c>
      <c r="E43" s="34" t="s">
        <v>47</v>
      </c>
      <c r="F43" s="34" t="s">
        <v>48</v>
      </c>
      <c r="G43" s="13" t="s">
        <v>43</v>
      </c>
      <c r="H43" s="33" t="s">
        <v>42</v>
      </c>
      <c r="I43" s="13" t="s">
        <v>43</v>
      </c>
      <c r="J43" s="55">
        <v>24</v>
      </c>
      <c r="K43" s="55">
        <v>20</v>
      </c>
      <c r="L43" s="55" t="s">
        <v>89</v>
      </c>
      <c r="M43" s="55">
        <v>12</v>
      </c>
      <c r="N43" s="55">
        <v>8</v>
      </c>
      <c r="O43" s="66">
        <v>5</v>
      </c>
      <c r="P43" s="58">
        <f>V43/250/J43*O43</f>
        <v>2.6808333333333332</v>
      </c>
      <c r="Q43" s="112"/>
      <c r="R43" s="137">
        <v>2700</v>
      </c>
      <c r="S43" s="138">
        <v>2821</v>
      </c>
      <c r="T43" s="138">
        <v>2947</v>
      </c>
      <c r="U43" s="138">
        <v>3079</v>
      </c>
      <c r="V43" s="138">
        <v>3217</v>
      </c>
      <c r="W43" s="138">
        <v>3217</v>
      </c>
      <c r="X43" s="138">
        <v>3217</v>
      </c>
      <c r="Y43" s="138">
        <v>3217</v>
      </c>
      <c r="Z43" s="138">
        <v>3217</v>
      </c>
      <c r="AA43" s="139">
        <v>3217</v>
      </c>
    </row>
    <row r="44" spans="1:27" ht="15" customHeight="1">
      <c r="A44" s="30" t="s">
        <v>9</v>
      </c>
      <c r="B44" s="7" t="s">
        <v>56</v>
      </c>
      <c r="C44" s="7" t="s">
        <v>56</v>
      </c>
      <c r="D44" s="7" t="s">
        <v>56</v>
      </c>
      <c r="E44" s="7" t="s">
        <v>56</v>
      </c>
      <c r="F44" s="7" t="s">
        <v>56</v>
      </c>
      <c r="G44" s="12" t="s">
        <v>56</v>
      </c>
      <c r="H44" s="12" t="s">
        <v>56</v>
      </c>
      <c r="I44" s="12" t="s">
        <v>56</v>
      </c>
      <c r="J44" s="7">
        <v>24</v>
      </c>
      <c r="K44" s="12">
        <v>7</v>
      </c>
      <c r="L44" s="12"/>
      <c r="M44" s="12"/>
      <c r="N44" s="12"/>
      <c r="O44" s="68"/>
      <c r="P44" s="58">
        <f>V44/250/J44*O44</f>
        <v>0</v>
      </c>
      <c r="Q44" s="112"/>
      <c r="R44" s="140"/>
      <c r="S44" s="9"/>
      <c r="T44" s="9"/>
      <c r="U44" s="9"/>
      <c r="V44" s="9"/>
      <c r="W44" s="9"/>
      <c r="X44" s="9"/>
      <c r="Y44" s="9"/>
      <c r="Z44" s="9"/>
      <c r="AA44" s="31"/>
    </row>
    <row r="45" spans="1:27" ht="15" customHeight="1">
      <c r="A45" s="30" t="s">
        <v>10</v>
      </c>
      <c r="B45" s="7" t="s">
        <v>53</v>
      </c>
      <c r="C45" s="12" t="s">
        <v>57</v>
      </c>
      <c r="D45" s="7" t="s">
        <v>58</v>
      </c>
      <c r="E45" s="21" t="s">
        <v>47</v>
      </c>
      <c r="F45" s="21" t="s">
        <v>48</v>
      </c>
      <c r="G45" s="12" t="s">
        <v>56</v>
      </c>
      <c r="H45" s="12" t="s">
        <v>56</v>
      </c>
      <c r="I45" s="12" t="s">
        <v>56</v>
      </c>
      <c r="J45" s="7">
        <v>12</v>
      </c>
      <c r="K45" s="12">
        <v>5</v>
      </c>
      <c r="L45" s="12"/>
      <c r="M45" s="12"/>
      <c r="N45" s="12"/>
      <c r="O45" s="68"/>
      <c r="P45" s="58">
        <f t="shared" ref="P45:P61" si="3">V45/250/J45*O45</f>
        <v>0</v>
      </c>
      <c r="Q45" s="112"/>
      <c r="R45" s="140"/>
      <c r="S45" s="9"/>
      <c r="T45" s="9"/>
      <c r="U45" s="9"/>
      <c r="V45" s="9"/>
      <c r="W45" s="9"/>
      <c r="X45" s="9"/>
      <c r="Y45" s="9"/>
      <c r="Z45" s="9"/>
      <c r="AA45" s="31"/>
    </row>
    <row r="46" spans="1:27" ht="15" customHeight="1">
      <c r="A46" s="30" t="s">
        <v>11</v>
      </c>
      <c r="B46" s="7" t="s">
        <v>53</v>
      </c>
      <c r="C46" s="12" t="s">
        <v>57</v>
      </c>
      <c r="D46" s="7" t="s">
        <v>58</v>
      </c>
      <c r="E46" s="21" t="s">
        <v>47</v>
      </c>
      <c r="F46" s="21" t="s">
        <v>48</v>
      </c>
      <c r="G46" s="12" t="s">
        <v>56</v>
      </c>
      <c r="H46" s="12" t="s">
        <v>56</v>
      </c>
      <c r="I46" s="12" t="s">
        <v>56</v>
      </c>
      <c r="J46" s="7">
        <v>12</v>
      </c>
      <c r="K46" s="12">
        <v>4</v>
      </c>
      <c r="L46" s="12"/>
      <c r="M46" s="12"/>
      <c r="N46" s="12"/>
      <c r="O46" s="68"/>
      <c r="P46" s="58">
        <f t="shared" si="3"/>
        <v>0</v>
      </c>
      <c r="Q46" s="112"/>
      <c r="R46" s="140"/>
      <c r="S46" s="9"/>
      <c r="T46" s="9"/>
      <c r="U46" s="9"/>
      <c r="V46" s="9"/>
      <c r="W46" s="9"/>
      <c r="X46" s="9"/>
      <c r="Y46" s="9"/>
      <c r="Z46" s="9"/>
      <c r="AA46" s="31"/>
    </row>
    <row r="47" spans="1:27" ht="15" customHeight="1">
      <c r="A47" s="30" t="s">
        <v>12</v>
      </c>
      <c r="B47" s="7" t="s">
        <v>53</v>
      </c>
      <c r="C47" s="12" t="s">
        <v>57</v>
      </c>
      <c r="D47" s="7" t="s">
        <v>58</v>
      </c>
      <c r="E47" s="21" t="s">
        <v>47</v>
      </c>
      <c r="F47" s="21" t="s">
        <v>48</v>
      </c>
      <c r="G47" s="12" t="s">
        <v>56</v>
      </c>
      <c r="H47" s="12" t="s">
        <v>56</v>
      </c>
      <c r="I47" s="12" t="s">
        <v>56</v>
      </c>
      <c r="J47" s="7">
        <v>12</v>
      </c>
      <c r="K47" s="12">
        <v>5</v>
      </c>
      <c r="L47" s="12"/>
      <c r="M47" s="12"/>
      <c r="N47" s="12"/>
      <c r="O47" s="68"/>
      <c r="P47" s="58">
        <f t="shared" si="3"/>
        <v>0</v>
      </c>
      <c r="Q47" s="112"/>
      <c r="R47" s="140"/>
      <c r="S47" s="9"/>
      <c r="T47" s="9"/>
      <c r="U47" s="9"/>
      <c r="V47" s="9"/>
      <c r="W47" s="9"/>
      <c r="X47" s="9"/>
      <c r="Y47" s="9"/>
      <c r="Z47" s="9"/>
      <c r="AA47" s="31"/>
    </row>
    <row r="48" spans="1:27" ht="15" customHeight="1">
      <c r="A48" s="30" t="s">
        <v>13</v>
      </c>
      <c r="B48" s="7" t="s">
        <v>53</v>
      </c>
      <c r="C48" s="12" t="s">
        <v>57</v>
      </c>
      <c r="D48" s="7" t="s">
        <v>58</v>
      </c>
      <c r="E48" s="21" t="s">
        <v>47</v>
      </c>
      <c r="F48" s="21" t="s">
        <v>48</v>
      </c>
      <c r="G48" s="12" t="s">
        <v>56</v>
      </c>
      <c r="H48" s="12" t="s">
        <v>56</v>
      </c>
      <c r="I48" s="12" t="s">
        <v>56</v>
      </c>
      <c r="J48" s="7">
        <v>12</v>
      </c>
      <c r="K48" s="12">
        <v>4</v>
      </c>
      <c r="L48" s="12"/>
      <c r="M48" s="12"/>
      <c r="N48" s="12"/>
      <c r="O48" s="68"/>
      <c r="P48" s="58">
        <f t="shared" si="3"/>
        <v>0</v>
      </c>
      <c r="Q48" s="112"/>
      <c r="R48" s="140"/>
      <c r="S48" s="9"/>
      <c r="T48" s="9"/>
      <c r="U48" s="9"/>
      <c r="V48" s="9"/>
      <c r="W48" s="9"/>
      <c r="X48" s="9"/>
      <c r="Y48" s="9"/>
      <c r="Z48" s="9"/>
      <c r="AA48" s="31"/>
    </row>
    <row r="49" spans="1:27" ht="15" customHeight="1">
      <c r="A49" s="30" t="s">
        <v>34</v>
      </c>
      <c r="B49" s="7" t="s">
        <v>53</v>
      </c>
      <c r="C49" s="12" t="s">
        <v>57</v>
      </c>
      <c r="D49" s="7" t="s">
        <v>58</v>
      </c>
      <c r="E49" s="21" t="s">
        <v>47</v>
      </c>
      <c r="F49" s="21" t="s">
        <v>48</v>
      </c>
      <c r="G49" s="12" t="s">
        <v>56</v>
      </c>
      <c r="H49" s="12" t="s">
        <v>56</v>
      </c>
      <c r="I49" s="12" t="s">
        <v>56</v>
      </c>
      <c r="J49" s="57">
        <v>40</v>
      </c>
      <c r="K49" s="57">
        <v>10</v>
      </c>
      <c r="L49" s="50"/>
      <c r="M49" s="50"/>
      <c r="N49" s="50"/>
      <c r="O49" s="69"/>
      <c r="P49" s="58">
        <f t="shared" si="3"/>
        <v>0</v>
      </c>
      <c r="Q49" s="112"/>
      <c r="R49" s="140"/>
      <c r="S49" s="9"/>
      <c r="T49" s="9"/>
      <c r="U49" s="9"/>
      <c r="V49" s="9"/>
      <c r="W49" s="9"/>
      <c r="X49" s="9"/>
      <c r="Y49" s="9"/>
      <c r="Z49" s="9"/>
      <c r="AA49" s="31"/>
    </row>
    <row r="50" spans="1:27" ht="15" customHeight="1">
      <c r="A50" s="30" t="s">
        <v>14</v>
      </c>
      <c r="B50" s="12" t="s">
        <v>61</v>
      </c>
      <c r="C50" s="21" t="s">
        <v>50</v>
      </c>
      <c r="D50" s="21" t="s">
        <v>48</v>
      </c>
      <c r="E50" s="21" t="s">
        <v>47</v>
      </c>
      <c r="F50" s="21" t="s">
        <v>48</v>
      </c>
      <c r="G50" s="7" t="s">
        <v>43</v>
      </c>
      <c r="H50" s="12" t="s">
        <v>42</v>
      </c>
      <c r="I50" s="7" t="s">
        <v>43</v>
      </c>
      <c r="J50" s="53">
        <v>24</v>
      </c>
      <c r="K50" s="53">
        <v>12</v>
      </c>
      <c r="L50" s="53" t="s">
        <v>89</v>
      </c>
      <c r="M50" s="53">
        <v>6</v>
      </c>
      <c r="N50" s="53">
        <v>6</v>
      </c>
      <c r="O50" s="63">
        <v>5</v>
      </c>
      <c r="P50" s="58">
        <f t="shared" si="3"/>
        <v>0.24999999999999997</v>
      </c>
      <c r="Q50" s="112"/>
      <c r="R50" s="127">
        <v>254</v>
      </c>
      <c r="S50" s="10">
        <v>265</v>
      </c>
      <c r="T50" s="10">
        <v>276</v>
      </c>
      <c r="U50" s="10">
        <v>288</v>
      </c>
      <c r="V50" s="10">
        <v>300</v>
      </c>
      <c r="W50" s="10">
        <v>300</v>
      </c>
      <c r="X50" s="10">
        <v>300</v>
      </c>
      <c r="Y50" s="10">
        <v>300</v>
      </c>
      <c r="Z50" s="10">
        <v>300</v>
      </c>
      <c r="AA50" s="24">
        <v>300</v>
      </c>
    </row>
    <row r="51" spans="1:27" ht="15" customHeight="1">
      <c r="A51" s="30" t="s">
        <v>15</v>
      </c>
      <c r="B51" s="12" t="s">
        <v>61</v>
      </c>
      <c r="C51" s="21" t="s">
        <v>50</v>
      </c>
      <c r="D51" s="21" t="s">
        <v>48</v>
      </c>
      <c r="E51" s="21" t="s">
        <v>47</v>
      </c>
      <c r="F51" s="21" t="s">
        <v>48</v>
      </c>
      <c r="G51" s="7" t="s">
        <v>43</v>
      </c>
      <c r="H51" s="12" t="s">
        <v>42</v>
      </c>
      <c r="I51" s="7" t="s">
        <v>43</v>
      </c>
      <c r="J51" s="53">
        <v>24</v>
      </c>
      <c r="K51" s="53">
        <v>17</v>
      </c>
      <c r="L51" s="53" t="s">
        <v>89</v>
      </c>
      <c r="M51" s="53">
        <v>8</v>
      </c>
      <c r="N51" s="53">
        <v>9</v>
      </c>
      <c r="O51" s="63">
        <v>5</v>
      </c>
      <c r="P51" s="58">
        <f t="shared" si="3"/>
        <v>1.3408333333333333</v>
      </c>
      <c r="Q51" s="112"/>
      <c r="R51" s="127">
        <v>1351</v>
      </c>
      <c r="S51" s="10">
        <v>1411</v>
      </c>
      <c r="T51" s="10">
        <v>1474</v>
      </c>
      <c r="U51" s="10">
        <v>1540</v>
      </c>
      <c r="V51" s="10">
        <v>1609</v>
      </c>
      <c r="W51" s="10">
        <v>1609</v>
      </c>
      <c r="X51" s="10">
        <v>1609</v>
      </c>
      <c r="Y51" s="10">
        <v>1609</v>
      </c>
      <c r="Z51" s="10">
        <v>1609</v>
      </c>
      <c r="AA51" s="24">
        <v>1609</v>
      </c>
    </row>
    <row r="52" spans="1:27" ht="15" customHeight="1">
      <c r="A52" s="30" t="s">
        <v>16</v>
      </c>
      <c r="B52" s="12" t="s">
        <v>61</v>
      </c>
      <c r="C52" s="21" t="s">
        <v>50</v>
      </c>
      <c r="D52" s="21" t="s">
        <v>48</v>
      </c>
      <c r="E52" s="21" t="s">
        <v>47</v>
      </c>
      <c r="F52" s="21" t="s">
        <v>48</v>
      </c>
      <c r="G52" s="7" t="s">
        <v>43</v>
      </c>
      <c r="H52" s="12" t="s">
        <v>42</v>
      </c>
      <c r="I52" s="7" t="s">
        <v>43</v>
      </c>
      <c r="J52" s="53">
        <v>24</v>
      </c>
      <c r="K52" s="53">
        <v>20</v>
      </c>
      <c r="L52" s="53" t="s">
        <v>89</v>
      </c>
      <c r="M52" s="53">
        <v>12</v>
      </c>
      <c r="N52" s="53">
        <v>8</v>
      </c>
      <c r="O52" s="63">
        <v>5</v>
      </c>
      <c r="P52" s="58">
        <f t="shared" si="3"/>
        <v>1.1458333333333333</v>
      </c>
      <c r="Q52" s="112"/>
      <c r="R52" s="127">
        <v>1155</v>
      </c>
      <c r="S52" s="10">
        <v>1206</v>
      </c>
      <c r="T52" s="10">
        <v>1260</v>
      </c>
      <c r="U52" s="10">
        <v>1316</v>
      </c>
      <c r="V52" s="10">
        <v>1375</v>
      </c>
      <c r="W52" s="10">
        <v>1375</v>
      </c>
      <c r="X52" s="10">
        <v>1375</v>
      </c>
      <c r="Y52" s="10">
        <v>1375</v>
      </c>
      <c r="Z52" s="10">
        <v>1375</v>
      </c>
      <c r="AA52" s="24">
        <v>1375</v>
      </c>
    </row>
    <row r="53" spans="1:27" ht="15" customHeight="1">
      <c r="A53" s="30" t="s">
        <v>17</v>
      </c>
      <c r="B53" s="12" t="s">
        <v>46</v>
      </c>
      <c r="C53" s="21" t="s">
        <v>39</v>
      </c>
      <c r="D53" s="9" t="s">
        <v>40</v>
      </c>
      <c r="E53" s="21" t="s">
        <v>47</v>
      </c>
      <c r="F53" s="21" t="s">
        <v>48</v>
      </c>
      <c r="G53" s="12" t="s">
        <v>56</v>
      </c>
      <c r="H53" s="12" t="s">
        <v>56</v>
      </c>
      <c r="I53" s="12" t="s">
        <v>56</v>
      </c>
      <c r="J53" s="7">
        <v>8</v>
      </c>
      <c r="K53" s="12">
        <v>3</v>
      </c>
      <c r="L53" s="12"/>
      <c r="M53" s="12"/>
      <c r="N53" s="12"/>
      <c r="O53" s="68"/>
      <c r="P53" s="58">
        <f t="shared" si="3"/>
        <v>0</v>
      </c>
      <c r="Q53" s="112"/>
      <c r="R53" s="140"/>
      <c r="S53" s="9"/>
      <c r="T53" s="9"/>
      <c r="U53" s="9"/>
      <c r="V53" s="9"/>
      <c r="W53" s="9"/>
      <c r="X53" s="9"/>
      <c r="Y53" s="9"/>
      <c r="Z53" s="9"/>
      <c r="AA53" s="31"/>
    </row>
    <row r="54" spans="1:27" ht="15" customHeight="1">
      <c r="A54" s="30" t="s">
        <v>18</v>
      </c>
      <c r="B54" s="12" t="s">
        <v>46</v>
      </c>
      <c r="C54" s="21" t="s">
        <v>39</v>
      </c>
      <c r="D54" s="9" t="s">
        <v>40</v>
      </c>
      <c r="E54" s="21" t="s">
        <v>47</v>
      </c>
      <c r="F54" s="21" t="s">
        <v>48</v>
      </c>
      <c r="G54" s="9" t="s">
        <v>40</v>
      </c>
      <c r="H54" s="12" t="s">
        <v>42</v>
      </c>
      <c r="I54" s="7" t="s">
        <v>43</v>
      </c>
      <c r="J54" s="53">
        <v>24</v>
      </c>
      <c r="K54" s="53">
        <v>12</v>
      </c>
      <c r="L54" s="13" t="s">
        <v>89</v>
      </c>
      <c r="M54" s="53">
        <v>6</v>
      </c>
      <c r="N54" s="53">
        <v>6</v>
      </c>
      <c r="O54" s="63">
        <v>5</v>
      </c>
      <c r="P54" s="58">
        <f t="shared" si="3"/>
        <v>5.9266666666666667</v>
      </c>
      <c r="Q54" s="112"/>
      <c r="R54" s="127">
        <v>5965</v>
      </c>
      <c r="S54" s="10">
        <v>6233</v>
      </c>
      <c r="T54" s="10">
        <v>6513</v>
      </c>
      <c r="U54" s="10">
        <v>6806</v>
      </c>
      <c r="V54" s="10">
        <v>7112</v>
      </c>
      <c r="W54" s="10">
        <v>7112</v>
      </c>
      <c r="X54" s="10">
        <v>7112</v>
      </c>
      <c r="Y54" s="10">
        <v>7112</v>
      </c>
      <c r="Z54" s="10">
        <v>7112</v>
      </c>
      <c r="AA54" s="24">
        <v>7112</v>
      </c>
    </row>
    <row r="55" spans="1:27" ht="15" customHeight="1">
      <c r="A55" s="30" t="s">
        <v>19</v>
      </c>
      <c r="B55" s="12" t="s">
        <v>46</v>
      </c>
      <c r="C55" s="21" t="s">
        <v>39</v>
      </c>
      <c r="D55" s="9" t="s">
        <v>40</v>
      </c>
      <c r="E55" s="21" t="s">
        <v>47</v>
      </c>
      <c r="F55" s="21" t="s">
        <v>48</v>
      </c>
      <c r="G55" s="9" t="s">
        <v>40</v>
      </c>
      <c r="H55" s="12" t="s">
        <v>42</v>
      </c>
      <c r="I55" s="7" t="s">
        <v>43</v>
      </c>
      <c r="J55" s="53">
        <v>24</v>
      </c>
      <c r="K55" s="53">
        <v>14</v>
      </c>
      <c r="L55" s="13" t="s">
        <v>89</v>
      </c>
      <c r="M55" s="53">
        <v>8</v>
      </c>
      <c r="N55" s="53">
        <v>6</v>
      </c>
      <c r="O55" s="63">
        <v>5</v>
      </c>
      <c r="P55" s="58">
        <f t="shared" si="3"/>
        <v>9.1233333333333331</v>
      </c>
      <c r="Q55" s="112"/>
      <c r="R55" s="127">
        <v>9182</v>
      </c>
      <c r="S55" s="10">
        <v>9595</v>
      </c>
      <c r="T55" s="10">
        <v>10026</v>
      </c>
      <c r="U55" s="10">
        <v>10477</v>
      </c>
      <c r="V55" s="10">
        <v>10948</v>
      </c>
      <c r="W55" s="10">
        <v>10948</v>
      </c>
      <c r="X55" s="10">
        <v>10948</v>
      </c>
      <c r="Y55" s="10">
        <v>10948</v>
      </c>
      <c r="Z55" s="10">
        <v>10948</v>
      </c>
      <c r="AA55" s="24">
        <v>10948</v>
      </c>
    </row>
    <row r="56" spans="1:27" ht="15" customHeight="1">
      <c r="A56" s="30" t="s">
        <v>20</v>
      </c>
      <c r="B56" s="12" t="s">
        <v>46</v>
      </c>
      <c r="C56" s="21" t="s">
        <v>39</v>
      </c>
      <c r="D56" s="9" t="s">
        <v>40</v>
      </c>
      <c r="E56" s="21" t="s">
        <v>47</v>
      </c>
      <c r="F56" s="21" t="s">
        <v>48</v>
      </c>
      <c r="G56" s="12" t="s">
        <v>56</v>
      </c>
      <c r="H56" s="12" t="s">
        <v>56</v>
      </c>
      <c r="I56" s="12" t="s">
        <v>56</v>
      </c>
      <c r="J56" s="7">
        <v>8</v>
      </c>
      <c r="K56" s="12">
        <v>3</v>
      </c>
      <c r="L56" s="12"/>
      <c r="M56" s="12"/>
      <c r="N56" s="12"/>
      <c r="O56" s="68"/>
      <c r="P56" s="58">
        <f t="shared" si="3"/>
        <v>0</v>
      </c>
      <c r="Q56" s="112"/>
      <c r="R56" s="140"/>
      <c r="S56" s="9"/>
      <c r="T56" s="9"/>
      <c r="U56" s="9"/>
      <c r="V56" s="9"/>
      <c r="W56" s="9"/>
      <c r="X56" s="9"/>
      <c r="Y56" s="9"/>
      <c r="Z56" s="9"/>
      <c r="AA56" s="31"/>
    </row>
    <row r="57" spans="1:27" ht="15" customHeight="1">
      <c r="A57" s="30" t="s">
        <v>21</v>
      </c>
      <c r="B57" s="7" t="s">
        <v>59</v>
      </c>
      <c r="C57" s="12" t="s">
        <v>57</v>
      </c>
      <c r="D57" s="7" t="s">
        <v>58</v>
      </c>
      <c r="E57" s="21" t="s">
        <v>47</v>
      </c>
      <c r="F57" s="21" t="s">
        <v>48</v>
      </c>
      <c r="G57" s="12" t="s">
        <v>56</v>
      </c>
      <c r="H57" s="12" t="s">
        <v>56</v>
      </c>
      <c r="I57" s="12" t="s">
        <v>56</v>
      </c>
      <c r="J57" s="7">
        <v>12</v>
      </c>
      <c r="K57" s="12">
        <v>5</v>
      </c>
      <c r="L57" s="12"/>
      <c r="M57" s="12"/>
      <c r="N57" s="12"/>
      <c r="O57" s="68"/>
      <c r="P57" s="58">
        <f t="shared" si="3"/>
        <v>0</v>
      </c>
      <c r="Q57" s="112"/>
      <c r="R57" s="140"/>
      <c r="S57" s="9"/>
      <c r="T57" s="9"/>
      <c r="U57" s="9"/>
      <c r="V57" s="9"/>
      <c r="W57" s="9"/>
      <c r="X57" s="9"/>
      <c r="Y57" s="9"/>
      <c r="Z57" s="9"/>
      <c r="AA57" s="31"/>
    </row>
    <row r="58" spans="1:27" ht="15" customHeight="1">
      <c r="A58" s="30" t="s">
        <v>22</v>
      </c>
      <c r="B58" s="7" t="s">
        <v>59</v>
      </c>
      <c r="C58" s="12" t="s">
        <v>57</v>
      </c>
      <c r="D58" s="7" t="s">
        <v>58</v>
      </c>
      <c r="E58" s="21" t="s">
        <v>47</v>
      </c>
      <c r="F58" s="21" t="s">
        <v>48</v>
      </c>
      <c r="G58" s="12" t="s">
        <v>56</v>
      </c>
      <c r="H58" s="12" t="s">
        <v>56</v>
      </c>
      <c r="I58" s="12" t="s">
        <v>56</v>
      </c>
      <c r="J58" s="7">
        <v>12</v>
      </c>
      <c r="K58" s="12">
        <v>4</v>
      </c>
      <c r="L58" s="12"/>
      <c r="M58" s="12"/>
      <c r="N58" s="12"/>
      <c r="O58" s="68"/>
      <c r="P58" s="58">
        <f t="shared" si="3"/>
        <v>0</v>
      </c>
      <c r="Q58" s="112"/>
      <c r="R58" s="140"/>
      <c r="S58" s="9"/>
      <c r="T58" s="9"/>
      <c r="U58" s="9"/>
      <c r="V58" s="9"/>
      <c r="W58" s="9"/>
      <c r="X58" s="9"/>
      <c r="Y58" s="9"/>
      <c r="Z58" s="9"/>
      <c r="AA58" s="31"/>
    </row>
    <row r="59" spans="1:27" ht="15" customHeight="1">
      <c r="A59" s="30" t="s">
        <v>28</v>
      </c>
      <c r="B59" s="7" t="s">
        <v>56</v>
      </c>
      <c r="C59" s="7" t="s">
        <v>56</v>
      </c>
      <c r="D59" s="7" t="s">
        <v>56</v>
      </c>
      <c r="E59" s="7" t="s">
        <v>56</v>
      </c>
      <c r="F59" s="7" t="s">
        <v>56</v>
      </c>
      <c r="G59" s="9" t="s">
        <v>40</v>
      </c>
      <c r="H59" s="12" t="s">
        <v>32</v>
      </c>
      <c r="I59" s="7" t="s">
        <v>43</v>
      </c>
      <c r="J59" s="7">
        <v>40</v>
      </c>
      <c r="K59" s="12">
        <v>10</v>
      </c>
      <c r="L59" s="51" t="s">
        <v>89</v>
      </c>
      <c r="M59" s="86">
        <v>3</v>
      </c>
      <c r="N59" s="86">
        <v>7</v>
      </c>
      <c r="O59" s="87">
        <v>5</v>
      </c>
      <c r="P59" s="58">
        <f t="shared" si="3"/>
        <v>15</v>
      </c>
      <c r="Q59" s="112"/>
      <c r="R59" s="129">
        <v>13000</v>
      </c>
      <c r="S59" s="11">
        <v>16400</v>
      </c>
      <c r="T59" s="11">
        <v>18000</v>
      </c>
      <c r="U59" s="11">
        <v>23000</v>
      </c>
      <c r="V59" s="11">
        <v>30000</v>
      </c>
      <c r="W59" s="11">
        <v>30000</v>
      </c>
      <c r="X59" s="11">
        <v>30000</v>
      </c>
      <c r="Y59" s="11">
        <v>30000</v>
      </c>
      <c r="Z59" s="11">
        <v>30000</v>
      </c>
      <c r="AA59" s="23">
        <v>30000</v>
      </c>
    </row>
    <row r="60" spans="1:27" ht="15" customHeight="1">
      <c r="A60" s="30" t="s">
        <v>29</v>
      </c>
      <c r="B60" s="7" t="s">
        <v>56</v>
      </c>
      <c r="C60" s="7" t="s">
        <v>56</v>
      </c>
      <c r="D60" s="7" t="s">
        <v>56</v>
      </c>
      <c r="E60" s="7" t="s">
        <v>56</v>
      </c>
      <c r="F60" s="7" t="s">
        <v>56</v>
      </c>
      <c r="G60" s="9" t="s">
        <v>40</v>
      </c>
      <c r="H60" s="12" t="s">
        <v>32</v>
      </c>
      <c r="I60" s="7" t="s">
        <v>43</v>
      </c>
      <c r="J60" s="7">
        <v>40</v>
      </c>
      <c r="K60" s="12">
        <v>9</v>
      </c>
      <c r="L60" s="51" t="s">
        <v>89</v>
      </c>
      <c r="M60" s="86">
        <v>2</v>
      </c>
      <c r="N60" s="86">
        <v>7</v>
      </c>
      <c r="O60" s="87">
        <v>5</v>
      </c>
      <c r="P60" s="58">
        <f t="shared" si="3"/>
        <v>17.5</v>
      </c>
      <c r="Q60" s="112"/>
      <c r="R60" s="129">
        <v>17000</v>
      </c>
      <c r="S60" s="11">
        <v>18600</v>
      </c>
      <c r="T60" s="11">
        <v>22000</v>
      </c>
      <c r="U60" s="11">
        <v>27000</v>
      </c>
      <c r="V60" s="11">
        <v>35000</v>
      </c>
      <c r="W60" s="11">
        <v>35000</v>
      </c>
      <c r="X60" s="11">
        <v>35000</v>
      </c>
      <c r="Y60" s="11">
        <v>35000</v>
      </c>
      <c r="Z60" s="11">
        <v>35000</v>
      </c>
      <c r="AA60" s="23">
        <v>35000</v>
      </c>
    </row>
    <row r="61" spans="1:27" ht="15" customHeight="1" thickBot="1">
      <c r="A61" s="88" t="s">
        <v>7</v>
      </c>
      <c r="B61" s="8" t="s">
        <v>56</v>
      </c>
      <c r="C61" s="8" t="s">
        <v>56</v>
      </c>
      <c r="D61" s="8" t="s">
        <v>56</v>
      </c>
      <c r="E61" s="8" t="s">
        <v>56</v>
      </c>
      <c r="F61" s="8" t="s">
        <v>56</v>
      </c>
      <c r="G61" s="17" t="s">
        <v>40</v>
      </c>
      <c r="H61" s="89" t="s">
        <v>42</v>
      </c>
      <c r="I61" s="8" t="s">
        <v>43</v>
      </c>
      <c r="J61" s="8">
        <v>24</v>
      </c>
      <c r="K61" s="89">
        <v>17</v>
      </c>
      <c r="L61" s="90" t="s">
        <v>89</v>
      </c>
      <c r="M61" s="91">
        <v>8</v>
      </c>
      <c r="N61" s="91">
        <v>9</v>
      </c>
      <c r="O61" s="92">
        <v>5</v>
      </c>
      <c r="P61" s="93">
        <f t="shared" si="3"/>
        <v>4.166666666666667</v>
      </c>
      <c r="Q61" s="113"/>
      <c r="R61" s="141">
        <v>2100</v>
      </c>
      <c r="S61" s="142">
        <v>2300</v>
      </c>
      <c r="T61" s="142">
        <v>2550</v>
      </c>
      <c r="U61" s="142">
        <v>3800</v>
      </c>
      <c r="V61" s="142">
        <v>5000</v>
      </c>
      <c r="W61" s="142">
        <v>5000</v>
      </c>
      <c r="X61" s="142">
        <v>5000</v>
      </c>
      <c r="Y61" s="142">
        <v>5000</v>
      </c>
      <c r="Z61" s="142">
        <v>5000</v>
      </c>
      <c r="AA61" s="143">
        <v>5000</v>
      </c>
    </row>
    <row r="62" spans="1:27" ht="15" customHeight="1" thickBot="1">
      <c r="A62" s="104" t="s">
        <v>97</v>
      </c>
      <c r="B62" s="94"/>
      <c r="C62" s="20"/>
      <c r="D62" s="20"/>
      <c r="E62" s="20"/>
      <c r="F62" s="20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144"/>
      <c r="S62" s="96"/>
      <c r="T62" s="96"/>
      <c r="U62" s="96"/>
      <c r="V62" s="96"/>
      <c r="W62" s="96"/>
      <c r="X62" s="96"/>
      <c r="Y62" s="96"/>
      <c r="Z62" s="96"/>
      <c r="AA62" s="145"/>
    </row>
    <row r="63" spans="1:27" ht="15" customHeight="1">
      <c r="A63" s="106" t="s">
        <v>98</v>
      </c>
      <c r="B63" s="107"/>
      <c r="C63" s="72"/>
      <c r="D63" s="72"/>
      <c r="E63" s="72"/>
      <c r="F63" s="72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410">
        <v>2000</v>
      </c>
      <c r="S63" s="253">
        <v>2200</v>
      </c>
      <c r="T63" s="253">
        <v>2500</v>
      </c>
      <c r="U63" s="373">
        <v>2500</v>
      </c>
      <c r="V63" s="373">
        <v>2500</v>
      </c>
      <c r="W63" s="373">
        <v>2500</v>
      </c>
      <c r="X63" s="373">
        <v>2500</v>
      </c>
      <c r="Y63" s="373">
        <v>2500</v>
      </c>
      <c r="Z63" s="373">
        <v>2500</v>
      </c>
      <c r="AA63" s="411">
        <v>2500</v>
      </c>
    </row>
    <row r="64" spans="1:27" ht="15" customHeight="1">
      <c r="A64" s="97" t="s">
        <v>99</v>
      </c>
      <c r="B64" s="95"/>
      <c r="C64" s="96"/>
      <c r="D64" s="96"/>
      <c r="E64" s="96"/>
      <c r="F64" s="96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412">
        <v>2000</v>
      </c>
      <c r="S64" s="254">
        <v>2200</v>
      </c>
      <c r="T64" s="254">
        <v>2500</v>
      </c>
      <c r="U64" s="366">
        <v>3000</v>
      </c>
      <c r="V64" s="366">
        <v>3500</v>
      </c>
      <c r="W64" s="366">
        <v>3500</v>
      </c>
      <c r="X64" s="366">
        <v>3500</v>
      </c>
      <c r="Y64" s="366">
        <v>3500</v>
      </c>
      <c r="Z64" s="366">
        <v>3500</v>
      </c>
      <c r="AA64" s="413">
        <v>3500</v>
      </c>
    </row>
    <row r="65" spans="1:27" ht="15" customHeight="1">
      <c r="A65" s="97" t="s">
        <v>100</v>
      </c>
      <c r="B65" s="95"/>
      <c r="C65" s="96"/>
      <c r="D65" s="96"/>
      <c r="E65" s="96"/>
      <c r="F65" s="96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412">
        <v>4000</v>
      </c>
      <c r="S65" s="254">
        <v>5000</v>
      </c>
      <c r="T65" s="254">
        <v>5000</v>
      </c>
      <c r="U65" s="366">
        <v>5000</v>
      </c>
      <c r="V65" s="366">
        <v>6000</v>
      </c>
      <c r="W65" s="366">
        <v>6000</v>
      </c>
      <c r="X65" s="366">
        <v>6000</v>
      </c>
      <c r="Y65" s="366">
        <v>6000</v>
      </c>
      <c r="Z65" s="366">
        <v>6000</v>
      </c>
      <c r="AA65" s="413">
        <v>6000</v>
      </c>
    </row>
    <row r="66" spans="1:27" ht="15" customHeight="1">
      <c r="A66" s="97" t="s">
        <v>101</v>
      </c>
      <c r="B66" s="95"/>
      <c r="C66" s="96"/>
      <c r="D66" s="96"/>
      <c r="E66" s="96"/>
      <c r="F66" s="96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414">
        <v>120</v>
      </c>
      <c r="S66" s="255">
        <v>120</v>
      </c>
      <c r="T66" s="255">
        <v>120</v>
      </c>
      <c r="U66" s="367">
        <v>120</v>
      </c>
      <c r="V66" s="367">
        <v>120</v>
      </c>
      <c r="W66" s="367">
        <v>120</v>
      </c>
      <c r="X66" s="367">
        <v>120</v>
      </c>
      <c r="Y66" s="367">
        <v>120</v>
      </c>
      <c r="Z66" s="367">
        <v>120</v>
      </c>
      <c r="AA66" s="415">
        <v>120</v>
      </c>
    </row>
    <row r="67" spans="1:27" ht="15" customHeight="1">
      <c r="A67" s="97" t="s">
        <v>102</v>
      </c>
      <c r="B67" s="95"/>
      <c r="C67" s="96"/>
      <c r="D67" s="96"/>
      <c r="E67" s="96"/>
      <c r="F67" s="96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412">
        <v>900</v>
      </c>
      <c r="S67" s="254">
        <v>950</v>
      </c>
      <c r="T67" s="254">
        <v>1000</v>
      </c>
      <c r="U67" s="366">
        <v>1000</v>
      </c>
      <c r="V67" s="366">
        <v>1000</v>
      </c>
      <c r="W67" s="366">
        <v>1000</v>
      </c>
      <c r="X67" s="366">
        <v>1000</v>
      </c>
      <c r="Y67" s="366">
        <v>1000</v>
      </c>
      <c r="Z67" s="366">
        <v>1000</v>
      </c>
      <c r="AA67" s="413">
        <v>1000</v>
      </c>
    </row>
    <row r="68" spans="1:27" ht="15" customHeight="1">
      <c r="A68" s="97" t="s">
        <v>103</v>
      </c>
      <c r="B68" s="95"/>
      <c r="C68" s="96"/>
      <c r="D68" s="96"/>
      <c r="E68" s="96"/>
      <c r="F68" s="96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412">
        <v>1100</v>
      </c>
      <c r="S68" s="254">
        <v>1200</v>
      </c>
      <c r="T68" s="254">
        <v>1300</v>
      </c>
      <c r="U68" s="366">
        <v>1400</v>
      </c>
      <c r="V68" s="366">
        <v>1500</v>
      </c>
      <c r="W68" s="366">
        <v>1500</v>
      </c>
      <c r="X68" s="366">
        <v>1500</v>
      </c>
      <c r="Y68" s="366">
        <v>1500</v>
      </c>
      <c r="Z68" s="366">
        <v>1500</v>
      </c>
      <c r="AA68" s="413">
        <v>1500</v>
      </c>
    </row>
    <row r="69" spans="1:27" ht="15" customHeight="1">
      <c r="A69" s="97" t="s">
        <v>104</v>
      </c>
      <c r="B69" s="95"/>
      <c r="C69" s="96"/>
      <c r="D69" s="96"/>
      <c r="E69" s="96"/>
      <c r="F69" s="96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412">
        <v>6400</v>
      </c>
      <c r="S69" s="254">
        <v>6600</v>
      </c>
      <c r="T69" s="254">
        <v>6800</v>
      </c>
      <c r="U69" s="366">
        <v>7000</v>
      </c>
      <c r="V69" s="366">
        <v>7200</v>
      </c>
      <c r="W69" s="366">
        <v>7200</v>
      </c>
      <c r="X69" s="366">
        <v>7200</v>
      </c>
      <c r="Y69" s="366">
        <v>7200</v>
      </c>
      <c r="Z69" s="366">
        <v>7200</v>
      </c>
      <c r="AA69" s="413">
        <v>7200</v>
      </c>
    </row>
    <row r="70" spans="1:27" ht="15" customHeight="1">
      <c r="A70" s="97" t="s">
        <v>105</v>
      </c>
      <c r="B70" s="95"/>
      <c r="C70" s="96"/>
      <c r="D70" s="96"/>
      <c r="E70" s="96"/>
      <c r="F70" s="96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412">
        <v>3000</v>
      </c>
      <c r="S70" s="254">
        <v>4000</v>
      </c>
      <c r="T70" s="254">
        <v>5000</v>
      </c>
      <c r="U70" s="366">
        <v>6000</v>
      </c>
      <c r="V70" s="366">
        <v>7000</v>
      </c>
      <c r="W70" s="366">
        <v>7000</v>
      </c>
      <c r="X70" s="366">
        <v>7000</v>
      </c>
      <c r="Y70" s="366">
        <v>7000</v>
      </c>
      <c r="Z70" s="366">
        <v>7000</v>
      </c>
      <c r="AA70" s="413">
        <v>7000</v>
      </c>
    </row>
    <row r="71" spans="1:27" ht="15" customHeight="1">
      <c r="A71" s="97" t="s">
        <v>106</v>
      </c>
      <c r="B71" s="95"/>
      <c r="C71" s="96"/>
      <c r="D71" s="96"/>
      <c r="E71" s="96"/>
      <c r="F71" s="96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414">
        <v>800</v>
      </c>
      <c r="S71" s="256">
        <v>1000</v>
      </c>
      <c r="T71" s="256">
        <v>1200</v>
      </c>
      <c r="U71" s="367">
        <v>1200</v>
      </c>
      <c r="V71" s="367">
        <v>1200</v>
      </c>
      <c r="W71" s="367">
        <v>1200</v>
      </c>
      <c r="X71" s="367">
        <v>1200</v>
      </c>
      <c r="Y71" s="367">
        <v>1200</v>
      </c>
      <c r="Z71" s="367">
        <v>1200</v>
      </c>
      <c r="AA71" s="415">
        <v>1200</v>
      </c>
    </row>
    <row r="72" spans="1:27" ht="15" customHeight="1">
      <c r="A72" s="97" t="s">
        <v>107</v>
      </c>
      <c r="B72" s="95"/>
      <c r="C72" s="96"/>
      <c r="D72" s="96"/>
      <c r="E72" s="96"/>
      <c r="F72" s="96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414">
        <v>200</v>
      </c>
      <c r="S72" s="367">
        <v>300</v>
      </c>
      <c r="T72" s="367">
        <v>350</v>
      </c>
      <c r="U72" s="367">
        <v>350</v>
      </c>
      <c r="V72" s="367">
        <v>350</v>
      </c>
      <c r="W72" s="367">
        <v>350</v>
      </c>
      <c r="X72" s="367">
        <v>350</v>
      </c>
      <c r="Y72" s="367">
        <v>350</v>
      </c>
      <c r="Z72" s="367">
        <v>350</v>
      </c>
      <c r="AA72" s="415">
        <v>350</v>
      </c>
    </row>
    <row r="73" spans="1:27" ht="15" customHeight="1">
      <c r="A73" s="97" t="s">
        <v>108</v>
      </c>
      <c r="B73" s="95"/>
      <c r="C73" s="96"/>
      <c r="D73" s="96"/>
      <c r="E73" s="96"/>
      <c r="F73" s="96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414">
        <v>450</v>
      </c>
      <c r="S73" s="367">
        <v>500</v>
      </c>
      <c r="T73" s="367">
        <v>500</v>
      </c>
      <c r="U73" s="367">
        <v>500</v>
      </c>
      <c r="V73" s="367">
        <v>500</v>
      </c>
      <c r="W73" s="367">
        <v>500</v>
      </c>
      <c r="X73" s="367">
        <v>500</v>
      </c>
      <c r="Y73" s="367">
        <v>500</v>
      </c>
      <c r="Z73" s="367">
        <v>500</v>
      </c>
      <c r="AA73" s="415">
        <v>500</v>
      </c>
    </row>
    <row r="74" spans="1:27" ht="15" customHeight="1">
      <c r="A74" s="98" t="s">
        <v>109</v>
      </c>
      <c r="B74" s="95"/>
      <c r="C74" s="96"/>
      <c r="D74" s="96"/>
      <c r="E74" s="96"/>
      <c r="F74" s="96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257">
        <v>450</v>
      </c>
      <c r="S74" s="258">
        <v>500</v>
      </c>
      <c r="T74" s="258">
        <v>500</v>
      </c>
      <c r="U74" s="367">
        <v>500</v>
      </c>
      <c r="V74" s="367">
        <v>500</v>
      </c>
      <c r="W74" s="367">
        <v>500</v>
      </c>
      <c r="X74" s="367">
        <v>500</v>
      </c>
      <c r="Y74" s="367">
        <v>500</v>
      </c>
      <c r="Z74" s="367">
        <v>500</v>
      </c>
      <c r="AA74" s="415">
        <v>500</v>
      </c>
    </row>
    <row r="75" spans="1:27" ht="15" customHeight="1">
      <c r="A75" s="98" t="s">
        <v>110</v>
      </c>
      <c r="B75" s="95"/>
      <c r="C75" s="96"/>
      <c r="D75" s="96"/>
      <c r="E75" s="96"/>
      <c r="F75" s="96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257">
        <v>200</v>
      </c>
      <c r="S75" s="258">
        <v>300</v>
      </c>
      <c r="T75" s="258">
        <v>350</v>
      </c>
      <c r="U75" s="367">
        <v>350</v>
      </c>
      <c r="V75" s="367">
        <v>350</v>
      </c>
      <c r="W75" s="367">
        <v>350</v>
      </c>
      <c r="X75" s="367">
        <v>350</v>
      </c>
      <c r="Y75" s="367">
        <v>350</v>
      </c>
      <c r="Z75" s="367">
        <v>350</v>
      </c>
      <c r="AA75" s="415">
        <v>350</v>
      </c>
    </row>
    <row r="76" spans="1:27" ht="15" customHeight="1" thickBot="1">
      <c r="A76" s="99" t="s">
        <v>111</v>
      </c>
      <c r="B76" s="108"/>
      <c r="C76" s="109"/>
      <c r="D76" s="109"/>
      <c r="E76" s="109"/>
      <c r="F76" s="109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416">
        <v>2000</v>
      </c>
      <c r="S76" s="417">
        <v>2200</v>
      </c>
      <c r="T76" s="417">
        <v>2400</v>
      </c>
      <c r="U76" s="417">
        <v>2600</v>
      </c>
      <c r="V76" s="417">
        <v>2800</v>
      </c>
      <c r="W76" s="417">
        <v>2800</v>
      </c>
      <c r="X76" s="417">
        <v>2800</v>
      </c>
      <c r="Y76" s="417">
        <v>2800</v>
      </c>
      <c r="Z76" s="417">
        <v>2800</v>
      </c>
      <c r="AA76" s="418">
        <v>2800</v>
      </c>
    </row>
    <row r="77" spans="1:27" ht="15" customHeight="1">
      <c r="A77" s="42" t="s">
        <v>4</v>
      </c>
      <c r="B77" s="43"/>
      <c r="C77" s="44"/>
      <c r="D77" s="44"/>
      <c r="E77" s="44"/>
      <c r="F77" s="44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17"/>
      <c r="R77" s="423">
        <f>SUM(R5:R24)</f>
        <v>40000</v>
      </c>
      <c r="S77" s="303">
        <f>SUM(S5:S24)</f>
        <v>45000</v>
      </c>
      <c r="T77" s="303">
        <f>SUM(T5:T24)</f>
        <v>45000</v>
      </c>
      <c r="U77" s="303">
        <f>SUM(U5:U24)</f>
        <v>51300</v>
      </c>
      <c r="V77" s="303">
        <f>SUM(V5:V24)</f>
        <v>53000</v>
      </c>
      <c r="W77" s="303">
        <f t="shared" ref="W77:AA77" si="4">SUM(W5:W24)</f>
        <v>53000</v>
      </c>
      <c r="X77" s="303">
        <f t="shared" si="4"/>
        <v>53000</v>
      </c>
      <c r="Y77" s="303">
        <f t="shared" si="4"/>
        <v>53000</v>
      </c>
      <c r="Z77" s="303">
        <f t="shared" si="4"/>
        <v>53000</v>
      </c>
      <c r="AA77" s="304">
        <f t="shared" si="4"/>
        <v>53000</v>
      </c>
    </row>
    <row r="78" spans="1:27" ht="15" customHeight="1">
      <c r="A78" s="45" t="s">
        <v>31</v>
      </c>
      <c r="B78" s="40"/>
      <c r="C78" s="41"/>
      <c r="D78" s="41"/>
      <c r="E78" s="41"/>
      <c r="F78" s="41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118"/>
      <c r="R78" s="395">
        <f>SUM(R5,R7,R10,R12,R13,R15,R18,R22)</f>
        <v>32500</v>
      </c>
      <c r="S78" s="266">
        <f>SUM(S5,S7,S10,S12,S13,S15,S18,S22)</f>
        <v>29670</v>
      </c>
      <c r="T78" s="266">
        <f>SUM(T5,T7,T10,T12,T13,T15,T18,T22)</f>
        <v>21800</v>
      </c>
      <c r="U78" s="266">
        <f>SUM(U5,U6,U7,U10,U12,U13,U15,U16,U18,U22)</f>
        <v>23000</v>
      </c>
      <c r="V78" s="266">
        <f>SUM(V5,V6,V7,V10,V12,V13,V15,V16,V18,V22)</f>
        <v>23000</v>
      </c>
      <c r="W78" s="266">
        <f t="shared" ref="W78:AA78" si="5">SUM(W5,W6,W7,W10,W12,W13,W15,W16,W18,W22)</f>
        <v>23000</v>
      </c>
      <c r="X78" s="266">
        <f t="shared" si="5"/>
        <v>23000</v>
      </c>
      <c r="Y78" s="266">
        <f t="shared" si="5"/>
        <v>23000</v>
      </c>
      <c r="Z78" s="266">
        <f t="shared" si="5"/>
        <v>23000</v>
      </c>
      <c r="AA78" s="281">
        <f t="shared" si="5"/>
        <v>23000</v>
      </c>
    </row>
    <row r="79" spans="1:27" ht="15" customHeight="1">
      <c r="A79" s="45" t="s">
        <v>32</v>
      </c>
      <c r="B79" s="40"/>
      <c r="C79" s="41"/>
      <c r="D79" s="41"/>
      <c r="E79" s="41"/>
      <c r="F79" s="41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118"/>
      <c r="R79" s="396">
        <f>SUM(R8,R14,R19,R20,R23,R24)</f>
        <v>7500</v>
      </c>
      <c r="S79" s="267">
        <f>SUM(S8,S14,S19,S20,S23,S24)</f>
        <v>15330</v>
      </c>
      <c r="T79" s="267">
        <f>SUM(T8,T14,T19,T20,T23,T24)</f>
        <v>23200</v>
      </c>
      <c r="U79" s="267">
        <f>SUM(U8,U14,U19,U20,U23,U24)</f>
        <v>28300</v>
      </c>
      <c r="V79" s="267">
        <f>SUM(V8,V14,V19,V20,V23,V24)</f>
        <v>30000</v>
      </c>
      <c r="W79" s="267">
        <f t="shared" ref="W79:AA79" si="6">SUM(W8,W14,W19,W20,W23,W24)</f>
        <v>30000</v>
      </c>
      <c r="X79" s="267">
        <f t="shared" si="6"/>
        <v>30000</v>
      </c>
      <c r="Y79" s="267">
        <f t="shared" si="6"/>
        <v>30000</v>
      </c>
      <c r="Z79" s="267">
        <f t="shared" si="6"/>
        <v>30000</v>
      </c>
      <c r="AA79" s="280">
        <f t="shared" si="6"/>
        <v>30000</v>
      </c>
    </row>
    <row r="80" spans="1:27" ht="15" customHeight="1">
      <c r="A80" s="46" t="s">
        <v>30</v>
      </c>
      <c r="B80" s="38"/>
      <c r="C80" s="39"/>
      <c r="D80" s="39"/>
      <c r="E80" s="39"/>
      <c r="F80" s="39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119"/>
      <c r="R80" s="424">
        <f>SUM(R26:R36)</f>
        <v>89150</v>
      </c>
      <c r="S80" s="297">
        <f>SUM(S26:S36)</f>
        <v>94770</v>
      </c>
      <c r="T80" s="297">
        <f>SUM(T26:T36)</f>
        <v>100520</v>
      </c>
      <c r="U80" s="297">
        <f>SUM(U26:U36)</f>
        <v>122200</v>
      </c>
      <c r="V80" s="297">
        <f>SUM(V26:V36)</f>
        <v>145000</v>
      </c>
      <c r="W80" s="297">
        <f t="shared" ref="W80:AA80" si="7">SUM(W26:W36)</f>
        <v>145000</v>
      </c>
      <c r="X80" s="297">
        <f t="shared" si="7"/>
        <v>145000</v>
      </c>
      <c r="Y80" s="297">
        <f t="shared" si="7"/>
        <v>145000</v>
      </c>
      <c r="Z80" s="297">
        <f t="shared" si="7"/>
        <v>145000</v>
      </c>
      <c r="AA80" s="307">
        <f t="shared" si="7"/>
        <v>145000</v>
      </c>
    </row>
    <row r="81" spans="1:27" ht="15" customHeight="1">
      <c r="A81" s="45" t="s">
        <v>31</v>
      </c>
      <c r="B81" s="40"/>
      <c r="C81" s="41"/>
      <c r="D81" s="41"/>
      <c r="E81" s="41"/>
      <c r="F81" s="41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118"/>
      <c r="R81" s="395">
        <f>SUM(R26,R28:R30,R32:R33)</f>
        <v>9150</v>
      </c>
      <c r="S81" s="266">
        <f>SUM(S26,S28:S30,S32:S33)</f>
        <v>9770</v>
      </c>
      <c r="T81" s="266">
        <f>SUM(T26,T28:T30,T32:T33)</f>
        <v>10520</v>
      </c>
      <c r="U81" s="266">
        <f>SUM(U26,U28:U30,U32:U33)</f>
        <v>15200</v>
      </c>
      <c r="V81" s="266">
        <f>SUM(V26,V28:V30,V32:V33)</f>
        <v>20000</v>
      </c>
      <c r="W81" s="266">
        <f t="shared" ref="W81:AA81" si="8">SUM(W26,W28:W30,W32:W33)</f>
        <v>20000</v>
      </c>
      <c r="X81" s="266">
        <f t="shared" si="8"/>
        <v>20000</v>
      </c>
      <c r="Y81" s="266">
        <f t="shared" si="8"/>
        <v>20000</v>
      </c>
      <c r="Z81" s="266">
        <f t="shared" si="8"/>
        <v>20000</v>
      </c>
      <c r="AA81" s="281">
        <f t="shared" si="8"/>
        <v>20000</v>
      </c>
    </row>
    <row r="82" spans="1:27" ht="15" customHeight="1">
      <c r="A82" s="45" t="s">
        <v>32</v>
      </c>
      <c r="B82" s="40"/>
      <c r="C82" s="41"/>
      <c r="D82" s="41"/>
      <c r="E82" s="41"/>
      <c r="F82" s="41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118"/>
      <c r="R82" s="396">
        <f>SUM(R27,R31,R34:R36)</f>
        <v>80000</v>
      </c>
      <c r="S82" s="267">
        <f>SUM(S27,S31,S34:S36)</f>
        <v>85000</v>
      </c>
      <c r="T82" s="267">
        <f>SUM(T27,T31,T34:T36)</f>
        <v>90000</v>
      </c>
      <c r="U82" s="267">
        <f>SUM(U27,U31,U34:U36)</f>
        <v>107000</v>
      </c>
      <c r="V82" s="267">
        <f>SUM(V27,V31,V34:V36)</f>
        <v>125000</v>
      </c>
      <c r="W82" s="267">
        <f t="shared" ref="W82:AA82" si="9">SUM(W27,W31,W34:W36)</f>
        <v>125000</v>
      </c>
      <c r="X82" s="267">
        <f t="shared" si="9"/>
        <v>125000</v>
      </c>
      <c r="Y82" s="267">
        <f t="shared" si="9"/>
        <v>125000</v>
      </c>
      <c r="Z82" s="267">
        <f t="shared" si="9"/>
        <v>125000</v>
      </c>
      <c r="AA82" s="280">
        <f t="shared" si="9"/>
        <v>125000</v>
      </c>
    </row>
    <row r="83" spans="1:27" ht="15" customHeight="1">
      <c r="A83" s="46" t="s">
        <v>5</v>
      </c>
      <c r="B83" s="38"/>
      <c r="C83" s="39"/>
      <c r="D83" s="39"/>
      <c r="E83" s="39"/>
      <c r="F83" s="39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119"/>
      <c r="R83" s="424">
        <f>SUM(R38:R41)</f>
        <v>28300</v>
      </c>
      <c r="S83" s="297">
        <f>SUM(S38:S41)</f>
        <v>29000</v>
      </c>
      <c r="T83" s="297">
        <f>SUM(T38:T41)</f>
        <v>29700</v>
      </c>
      <c r="U83" s="297">
        <f>SUM(U38:U41)</f>
        <v>30400</v>
      </c>
      <c r="V83" s="297">
        <f>SUM(V38:V41)</f>
        <v>50000</v>
      </c>
      <c r="W83" s="297">
        <f t="shared" ref="W83:AA83" si="10">SUM(W38:W41)</f>
        <v>50000</v>
      </c>
      <c r="X83" s="297">
        <f t="shared" si="10"/>
        <v>50000</v>
      </c>
      <c r="Y83" s="297">
        <f t="shared" si="10"/>
        <v>50000</v>
      </c>
      <c r="Z83" s="297">
        <f t="shared" si="10"/>
        <v>50000</v>
      </c>
      <c r="AA83" s="307">
        <f t="shared" si="10"/>
        <v>50000</v>
      </c>
    </row>
    <row r="84" spans="1:27" ht="15" customHeight="1">
      <c r="A84" s="45" t="s">
        <v>31</v>
      </c>
      <c r="B84" s="40"/>
      <c r="C84" s="41"/>
      <c r="D84" s="41"/>
      <c r="E84" s="41"/>
      <c r="F84" s="41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118"/>
      <c r="R84" s="405"/>
      <c r="S84" s="265"/>
      <c r="T84" s="265"/>
      <c r="U84" s="265"/>
      <c r="V84" s="265"/>
      <c r="W84" s="265"/>
      <c r="X84" s="265"/>
      <c r="Y84" s="265"/>
      <c r="Z84" s="265"/>
      <c r="AA84" s="288"/>
    </row>
    <row r="85" spans="1:27" ht="15" customHeight="1">
      <c r="A85" s="45" t="s">
        <v>32</v>
      </c>
      <c r="B85" s="40"/>
      <c r="C85" s="41"/>
      <c r="D85" s="41"/>
      <c r="E85" s="41"/>
      <c r="F85" s="41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118"/>
      <c r="R85" s="396">
        <f>SUM(R38:R41)</f>
        <v>28300</v>
      </c>
      <c r="S85" s="267">
        <f>SUM(S38:S41)</f>
        <v>29000</v>
      </c>
      <c r="T85" s="267">
        <f>SUM(T38:T41)</f>
        <v>29700</v>
      </c>
      <c r="U85" s="267">
        <f>SUM(U38:U41)</f>
        <v>30400</v>
      </c>
      <c r="V85" s="267">
        <f>SUM(V38:V41)</f>
        <v>50000</v>
      </c>
      <c r="W85" s="267">
        <f t="shared" ref="W85:AA85" si="11">SUM(W38:W41)</f>
        <v>50000</v>
      </c>
      <c r="X85" s="267">
        <f t="shared" si="11"/>
        <v>50000</v>
      </c>
      <c r="Y85" s="267">
        <f t="shared" si="11"/>
        <v>50000</v>
      </c>
      <c r="Z85" s="267">
        <f t="shared" si="11"/>
        <v>50000</v>
      </c>
      <c r="AA85" s="280">
        <f t="shared" si="11"/>
        <v>50000</v>
      </c>
    </row>
    <row r="86" spans="1:27" ht="15" customHeight="1">
      <c r="A86" s="46" t="s">
        <v>6</v>
      </c>
      <c r="B86" s="38"/>
      <c r="C86" s="39"/>
      <c r="D86" s="39"/>
      <c r="E86" s="39"/>
      <c r="F86" s="39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119"/>
      <c r="R86" s="424">
        <f>SUM(R43:R61)</f>
        <v>52707</v>
      </c>
      <c r="S86" s="297">
        <f>SUM(S43:S61)</f>
        <v>58831</v>
      </c>
      <c r="T86" s="297">
        <f>SUM(T43:T61)</f>
        <v>65046</v>
      </c>
      <c r="U86" s="297">
        <f>SUM(U43:U61)</f>
        <v>77306</v>
      </c>
      <c r="V86" s="297">
        <f>SUM(V43:V61)</f>
        <v>94561</v>
      </c>
      <c r="W86" s="297">
        <f t="shared" ref="W86:AA86" si="12">SUM(W43:W61)</f>
        <v>94561</v>
      </c>
      <c r="X86" s="297">
        <f t="shared" si="12"/>
        <v>94561</v>
      </c>
      <c r="Y86" s="297">
        <f t="shared" si="12"/>
        <v>94561</v>
      </c>
      <c r="Z86" s="297">
        <f t="shared" si="12"/>
        <v>94561</v>
      </c>
      <c r="AA86" s="307">
        <f t="shared" si="12"/>
        <v>94561</v>
      </c>
    </row>
    <row r="87" spans="1:27" ht="15" customHeight="1">
      <c r="A87" s="45" t="s">
        <v>31</v>
      </c>
      <c r="B87" s="40"/>
      <c r="C87" s="41"/>
      <c r="D87" s="41"/>
      <c r="E87" s="41"/>
      <c r="F87" s="41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118"/>
      <c r="R87" s="395">
        <f>SUM(R43:R58,R61)</f>
        <v>22707</v>
      </c>
      <c r="S87" s="266">
        <f>SUM(S43:S58,S61)</f>
        <v>23831</v>
      </c>
      <c r="T87" s="266">
        <f>SUM(T43:T58,T61)</f>
        <v>25046</v>
      </c>
      <c r="U87" s="266">
        <f>SUM(U43:U58,U61)</f>
        <v>27306</v>
      </c>
      <c r="V87" s="266">
        <f>SUM(V43:V58,V61)</f>
        <v>29561</v>
      </c>
      <c r="W87" s="266">
        <f t="shared" ref="W87:AA87" si="13">SUM(W43:W58,W61)</f>
        <v>29561</v>
      </c>
      <c r="X87" s="266">
        <f t="shared" si="13"/>
        <v>29561</v>
      </c>
      <c r="Y87" s="266">
        <f t="shared" si="13"/>
        <v>29561</v>
      </c>
      <c r="Z87" s="266">
        <f t="shared" si="13"/>
        <v>29561</v>
      </c>
      <c r="AA87" s="281">
        <f t="shared" si="13"/>
        <v>29561</v>
      </c>
    </row>
    <row r="88" spans="1:27" ht="15" customHeight="1">
      <c r="A88" s="45" t="s">
        <v>32</v>
      </c>
      <c r="B88" s="40"/>
      <c r="C88" s="41"/>
      <c r="D88" s="41"/>
      <c r="E88" s="41"/>
      <c r="F88" s="41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118"/>
      <c r="R88" s="396">
        <f>SUM(R59:R60)</f>
        <v>30000</v>
      </c>
      <c r="S88" s="267">
        <f>SUM(S59:S60)</f>
        <v>35000</v>
      </c>
      <c r="T88" s="267">
        <f>SUM(T59:T60)</f>
        <v>40000</v>
      </c>
      <c r="U88" s="267">
        <f>SUM(U59:U60)</f>
        <v>50000</v>
      </c>
      <c r="V88" s="267">
        <f>SUM(V59:V60)</f>
        <v>65000</v>
      </c>
      <c r="W88" s="267">
        <f t="shared" ref="W88:AA88" si="14">SUM(W59:W60)</f>
        <v>65000</v>
      </c>
      <c r="X88" s="267">
        <f t="shared" si="14"/>
        <v>65000</v>
      </c>
      <c r="Y88" s="267">
        <f t="shared" si="14"/>
        <v>65000</v>
      </c>
      <c r="Z88" s="267">
        <f t="shared" si="14"/>
        <v>65000</v>
      </c>
      <c r="AA88" s="280">
        <f t="shared" si="14"/>
        <v>65000</v>
      </c>
    </row>
    <row r="89" spans="1:27" ht="15" customHeight="1">
      <c r="A89" s="100" t="s">
        <v>97</v>
      </c>
      <c r="B89" s="40"/>
      <c r="C89" s="41"/>
      <c r="D89" s="41"/>
      <c r="E89" s="41"/>
      <c r="F89" s="41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118"/>
      <c r="R89" s="424">
        <f>SUM(R63:R76)</f>
        <v>23620</v>
      </c>
      <c r="S89" s="297">
        <f t="shared" ref="S89:V89" si="15">SUM(S63:S76)</f>
        <v>27070</v>
      </c>
      <c r="T89" s="297">
        <f t="shared" si="15"/>
        <v>29520</v>
      </c>
      <c r="U89" s="297">
        <f t="shared" si="15"/>
        <v>31520</v>
      </c>
      <c r="V89" s="297">
        <f t="shared" si="15"/>
        <v>34520</v>
      </c>
      <c r="W89" s="297">
        <f t="shared" ref="W89:AA89" si="16">SUM(W63:W76)</f>
        <v>34520</v>
      </c>
      <c r="X89" s="297">
        <f t="shared" si="16"/>
        <v>34520</v>
      </c>
      <c r="Y89" s="297">
        <f t="shared" si="16"/>
        <v>34520</v>
      </c>
      <c r="Z89" s="297">
        <f t="shared" si="16"/>
        <v>34520</v>
      </c>
      <c r="AA89" s="307">
        <f t="shared" si="16"/>
        <v>34520</v>
      </c>
    </row>
    <row r="90" spans="1:27" ht="15" customHeight="1">
      <c r="A90" s="45" t="s">
        <v>31</v>
      </c>
      <c r="B90" s="40"/>
      <c r="C90" s="41"/>
      <c r="D90" s="41"/>
      <c r="E90" s="41"/>
      <c r="F90" s="41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118"/>
      <c r="R90" s="395">
        <f>SUM(R63,R66,R71:R75)</f>
        <v>4220</v>
      </c>
      <c r="S90" s="266">
        <f t="shared" ref="S90:AA90" si="17">SUM(S63,S66,S71:S75)</f>
        <v>4920</v>
      </c>
      <c r="T90" s="266">
        <f t="shared" si="17"/>
        <v>5520</v>
      </c>
      <c r="U90" s="266">
        <f t="shared" si="17"/>
        <v>5520</v>
      </c>
      <c r="V90" s="266">
        <f t="shared" si="17"/>
        <v>5520</v>
      </c>
      <c r="W90" s="266">
        <f t="shared" si="17"/>
        <v>5520</v>
      </c>
      <c r="X90" s="266">
        <f t="shared" si="17"/>
        <v>5520</v>
      </c>
      <c r="Y90" s="266">
        <f t="shared" si="17"/>
        <v>5520</v>
      </c>
      <c r="Z90" s="266">
        <f t="shared" si="17"/>
        <v>5520</v>
      </c>
      <c r="AA90" s="281">
        <f t="shared" si="17"/>
        <v>5520</v>
      </c>
    </row>
    <row r="91" spans="1:27" ht="15" customHeight="1">
      <c r="A91" s="45" t="s">
        <v>32</v>
      </c>
      <c r="B91" s="40"/>
      <c r="C91" s="41"/>
      <c r="D91" s="41"/>
      <c r="E91" s="41"/>
      <c r="F91" s="41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118"/>
      <c r="R91" s="396">
        <f>SUM(R64:R65,R67:R70,R76)</f>
        <v>19400</v>
      </c>
      <c r="S91" s="267">
        <f t="shared" ref="S91:AA91" si="18">SUM(S64:S65,S67:S70,S76)</f>
        <v>22150</v>
      </c>
      <c r="T91" s="267">
        <f t="shared" si="18"/>
        <v>24000</v>
      </c>
      <c r="U91" s="267">
        <f t="shared" si="18"/>
        <v>26000</v>
      </c>
      <c r="V91" s="267">
        <f t="shared" si="18"/>
        <v>29000</v>
      </c>
      <c r="W91" s="267">
        <f t="shared" si="18"/>
        <v>29000</v>
      </c>
      <c r="X91" s="267">
        <f t="shared" si="18"/>
        <v>29000</v>
      </c>
      <c r="Y91" s="267">
        <f t="shared" si="18"/>
        <v>29000</v>
      </c>
      <c r="Z91" s="267">
        <f t="shared" si="18"/>
        <v>29000</v>
      </c>
      <c r="AA91" s="280">
        <f t="shared" si="18"/>
        <v>29000</v>
      </c>
    </row>
    <row r="92" spans="1:27" ht="15" customHeight="1">
      <c r="A92" s="46" t="s">
        <v>33</v>
      </c>
      <c r="B92" s="38"/>
      <c r="C92" s="39"/>
      <c r="D92" s="39"/>
      <c r="E92" s="39"/>
      <c r="F92" s="39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119"/>
      <c r="R92" s="424">
        <f>SUM(R77,R80,R83,R86,R89)</f>
        <v>233777</v>
      </c>
      <c r="S92" s="297">
        <f>SUM(S77,S80,S83,S86,S89)</f>
        <v>254671</v>
      </c>
      <c r="T92" s="297">
        <f>SUM(T77,T80,T83,T86,T89)</f>
        <v>269786</v>
      </c>
      <c r="U92" s="297">
        <f>SUM(U77,U80,U83,U86,U89)</f>
        <v>312726</v>
      </c>
      <c r="V92" s="297">
        <f>SUM(V77,V80,V83,V86,V89)</f>
        <v>377081</v>
      </c>
      <c r="W92" s="297">
        <f t="shared" ref="W92:AA92" si="19">SUM(W77,W80,W83,W86,W89)</f>
        <v>377081</v>
      </c>
      <c r="X92" s="297">
        <f t="shared" si="19"/>
        <v>377081</v>
      </c>
      <c r="Y92" s="297">
        <f t="shared" si="19"/>
        <v>377081</v>
      </c>
      <c r="Z92" s="297">
        <f t="shared" si="19"/>
        <v>377081</v>
      </c>
      <c r="AA92" s="307">
        <f t="shared" si="19"/>
        <v>377081</v>
      </c>
    </row>
    <row r="93" spans="1:27" ht="15" customHeight="1">
      <c r="A93" s="45" t="s">
        <v>31</v>
      </c>
      <c r="B93" s="40"/>
      <c r="C93" s="41"/>
      <c r="D93" s="41"/>
      <c r="E93" s="41"/>
      <c r="F93" s="41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118"/>
      <c r="R93" s="395">
        <f>R78+R81+R84+R87+R90</f>
        <v>68577</v>
      </c>
      <c r="S93" s="266">
        <f t="shared" ref="S93:AA93" si="20">S78+S81+S84+S87+S90</f>
        <v>68191</v>
      </c>
      <c r="T93" s="266">
        <f t="shared" si="20"/>
        <v>62886</v>
      </c>
      <c r="U93" s="266">
        <f t="shared" si="20"/>
        <v>71026</v>
      </c>
      <c r="V93" s="266">
        <f t="shared" si="20"/>
        <v>78081</v>
      </c>
      <c r="W93" s="266">
        <f t="shared" si="20"/>
        <v>78081</v>
      </c>
      <c r="X93" s="266">
        <f t="shared" si="20"/>
        <v>78081</v>
      </c>
      <c r="Y93" s="266">
        <f t="shared" si="20"/>
        <v>78081</v>
      </c>
      <c r="Z93" s="266">
        <f t="shared" si="20"/>
        <v>78081</v>
      </c>
      <c r="AA93" s="281">
        <f t="shared" si="20"/>
        <v>78081</v>
      </c>
    </row>
    <row r="94" spans="1:27" ht="15" customHeight="1" thickBot="1">
      <c r="A94" s="47" t="s">
        <v>32</v>
      </c>
      <c r="B94" s="48"/>
      <c r="C94" s="49"/>
      <c r="D94" s="49"/>
      <c r="E94" s="49"/>
      <c r="F94" s="49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120"/>
      <c r="R94" s="402">
        <f>R79+R82+R85+R88+R91</f>
        <v>165200</v>
      </c>
      <c r="S94" s="285">
        <f t="shared" ref="S94:AA94" si="21">S79+S82+S85+S88+S91</f>
        <v>186480</v>
      </c>
      <c r="T94" s="285">
        <f t="shared" si="21"/>
        <v>206900</v>
      </c>
      <c r="U94" s="285">
        <f t="shared" si="21"/>
        <v>241700</v>
      </c>
      <c r="V94" s="285">
        <f t="shared" si="21"/>
        <v>299000</v>
      </c>
      <c r="W94" s="285">
        <f t="shared" si="21"/>
        <v>299000</v>
      </c>
      <c r="X94" s="285">
        <f t="shared" si="21"/>
        <v>299000</v>
      </c>
      <c r="Y94" s="285">
        <f t="shared" si="21"/>
        <v>299000</v>
      </c>
      <c r="Z94" s="285">
        <f t="shared" si="21"/>
        <v>299000</v>
      </c>
      <c r="AA94" s="286">
        <f t="shared" si="21"/>
        <v>299000</v>
      </c>
    </row>
    <row r="95" spans="1:27" ht="12.75" customHeight="1"/>
    <row r="96" spans="1:27" ht="12.75" customHeight="1"/>
    <row r="97" ht="12.75" customHeight="1"/>
  </sheetData>
  <autoFilter ref="A3:V94"/>
  <mergeCells count="2">
    <mergeCell ref="J2:K2"/>
    <mergeCell ref="A1:AA1"/>
  </mergeCells>
  <phoneticPr fontId="5" type="noConversion"/>
  <printOptions horizontalCentered="1"/>
  <pageMargins left="0.19685039370078741" right="0.19685039370078741" top="0.19685039370078741" bottom="0.19685039370078741" header="0.31496062992125984" footer="0.31496062992125984"/>
  <pageSetup paperSize="8" scale="8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4"/>
  <sheetViews>
    <sheetView tabSelected="1" zoomScale="80" zoomScaleNormal="80" workbookViewId="0">
      <pane xSplit="1" ySplit="3" topLeftCell="T4" activePane="bottomRight" state="frozen"/>
      <selection pane="topRight" activeCell="B1" sqref="B1"/>
      <selection pane="bottomLeft" activeCell="A4" sqref="A4"/>
      <selection pane="bottomRight" activeCell="AF58" sqref="AF58"/>
    </sheetView>
  </sheetViews>
  <sheetFormatPr defaultRowHeight="15"/>
  <cols>
    <col min="1" max="1" width="50.42578125" style="6" customWidth="1"/>
    <col min="2" max="2" width="20.28515625" style="6" hidden="1" customWidth="1"/>
    <col min="3" max="3" width="17.42578125" hidden="1" customWidth="1"/>
    <col min="4" max="4" width="15.42578125" hidden="1" customWidth="1"/>
    <col min="5" max="5" width="22.7109375" hidden="1" customWidth="1"/>
    <col min="6" max="6" width="30.7109375" hidden="1" customWidth="1"/>
    <col min="7" max="7" width="15.42578125" hidden="1" customWidth="1"/>
    <col min="8" max="8" width="22.7109375" hidden="1" customWidth="1"/>
    <col min="9" max="9" width="30.7109375" hidden="1" customWidth="1"/>
    <col min="10" max="10" width="10.42578125" hidden="1" customWidth="1"/>
    <col min="11" max="11" width="20.28515625" style="6" hidden="1" customWidth="1"/>
    <col min="12" max="12" width="14.140625" style="6" hidden="1" customWidth="1"/>
    <col min="13" max="13" width="22.85546875" style="6" hidden="1" customWidth="1"/>
    <col min="14" max="17" width="20.28515625" style="6" hidden="1" customWidth="1"/>
    <col min="18" max="18" width="12.5703125" hidden="1" customWidth="1"/>
    <col min="19" max="19" width="12.7109375" hidden="1" customWidth="1"/>
    <col min="20" max="22" width="12.7109375" style="146" customWidth="1"/>
    <col min="23" max="23" width="11.85546875" customWidth="1"/>
    <col min="24" max="24" width="12.42578125" customWidth="1"/>
    <col min="25" max="25" width="12.7109375" customWidth="1"/>
  </cols>
  <sheetData>
    <row r="1" spans="1:32" ht="15.75" thickBot="1">
      <c r="A1" s="558" t="s">
        <v>119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</row>
    <row r="2" spans="1:32" ht="12.75" customHeight="1" thickBot="1">
      <c r="J2" s="556"/>
      <c r="K2" s="557"/>
      <c r="L2" s="52"/>
      <c r="M2" s="52"/>
      <c r="N2" s="52"/>
      <c r="O2" s="52"/>
      <c r="P2" s="52"/>
      <c r="Q2" s="52"/>
      <c r="R2" s="1"/>
    </row>
    <row r="3" spans="1:32" ht="15" customHeight="1" thickBot="1">
      <c r="A3" s="179"/>
      <c r="B3" s="179" t="s">
        <v>35</v>
      </c>
      <c r="C3" s="179" t="s">
        <v>36</v>
      </c>
      <c r="D3" s="179" t="s">
        <v>37</v>
      </c>
      <c r="E3" s="179" t="s">
        <v>54</v>
      </c>
      <c r="F3" s="179" t="s">
        <v>55</v>
      </c>
      <c r="G3" s="223" t="s">
        <v>35</v>
      </c>
      <c r="H3" s="223" t="s">
        <v>36</v>
      </c>
      <c r="I3" s="223" t="s">
        <v>37</v>
      </c>
      <c r="J3" s="223" t="s">
        <v>54</v>
      </c>
      <c r="K3" s="223" t="s">
        <v>55</v>
      </c>
      <c r="L3" s="223" t="s">
        <v>51</v>
      </c>
      <c r="M3" s="223" t="s">
        <v>52</v>
      </c>
      <c r="N3" s="223" t="s">
        <v>88</v>
      </c>
      <c r="O3" s="223" t="s">
        <v>86</v>
      </c>
      <c r="P3" s="223" t="s">
        <v>87</v>
      </c>
      <c r="Q3" s="223" t="s">
        <v>91</v>
      </c>
      <c r="R3" s="223" t="s">
        <v>90</v>
      </c>
      <c r="S3" s="229" t="s">
        <v>92</v>
      </c>
      <c r="T3" s="458">
        <v>2013</v>
      </c>
      <c r="U3" s="458">
        <f>T3+1</f>
        <v>2014</v>
      </c>
      <c r="V3" s="458">
        <f>U3+1</f>
        <v>2015</v>
      </c>
      <c r="W3" s="378">
        <v>2016</v>
      </c>
      <c r="X3" s="379">
        <v>2017</v>
      </c>
      <c r="Y3" s="380">
        <v>2018</v>
      </c>
      <c r="Z3" s="459">
        <v>2019</v>
      </c>
      <c r="AA3" s="231">
        <v>2020</v>
      </c>
      <c r="AB3" s="231">
        <v>2021</v>
      </c>
      <c r="AC3" s="231">
        <v>2022</v>
      </c>
      <c r="AD3" s="231">
        <v>2023</v>
      </c>
      <c r="AE3" s="231">
        <v>2024</v>
      </c>
      <c r="AF3" s="232">
        <v>2025</v>
      </c>
    </row>
    <row r="4" spans="1:32" ht="18" customHeight="1" thickBot="1">
      <c r="A4" s="457" t="s">
        <v>4</v>
      </c>
      <c r="B4" s="161"/>
      <c r="C4" s="162"/>
      <c r="D4" s="162"/>
      <c r="E4" s="162"/>
      <c r="F4" s="162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230"/>
      <c r="T4" s="427"/>
      <c r="U4" s="427"/>
      <c r="V4" s="427"/>
      <c r="W4" s="460"/>
      <c r="X4" s="461"/>
      <c r="Y4" s="461"/>
      <c r="Z4" s="461"/>
      <c r="AA4" s="461"/>
      <c r="AB4" s="461"/>
      <c r="AC4" s="461"/>
      <c r="AD4" s="461"/>
      <c r="AE4" s="461"/>
      <c r="AF4" s="461"/>
    </row>
    <row r="5" spans="1:32" ht="15" customHeight="1">
      <c r="A5" s="159" t="s">
        <v>62</v>
      </c>
      <c r="B5" s="159" t="s">
        <v>38</v>
      </c>
      <c r="C5" s="160" t="s">
        <v>39</v>
      </c>
      <c r="D5" s="160" t="s">
        <v>40</v>
      </c>
      <c r="E5" s="160" t="s">
        <v>42</v>
      </c>
      <c r="F5" s="160" t="s">
        <v>41</v>
      </c>
      <c r="G5" s="159" t="s">
        <v>38</v>
      </c>
      <c r="H5" s="159" t="s">
        <v>39</v>
      </c>
      <c r="I5" s="160" t="s">
        <v>40</v>
      </c>
      <c r="J5" s="159" t="s">
        <v>42</v>
      </c>
      <c r="K5" s="159" t="s">
        <v>43</v>
      </c>
      <c r="L5" s="159">
        <v>24</v>
      </c>
      <c r="M5" s="159">
        <v>12</v>
      </c>
      <c r="N5" s="159" t="s">
        <v>89</v>
      </c>
      <c r="O5" s="159">
        <v>6</v>
      </c>
      <c r="P5" s="159">
        <v>6</v>
      </c>
      <c r="Q5" s="200">
        <v>5</v>
      </c>
      <c r="R5" s="198">
        <v>0</v>
      </c>
      <c r="S5" s="233"/>
      <c r="T5" s="431">
        <v>5000</v>
      </c>
      <c r="U5" s="431">
        <v>5500</v>
      </c>
      <c r="V5" s="431">
        <v>6000</v>
      </c>
      <c r="W5" s="247">
        <v>5700</v>
      </c>
      <c r="X5" s="248">
        <v>5800</v>
      </c>
      <c r="Y5" s="248">
        <v>5700</v>
      </c>
      <c r="Z5" s="248">
        <v>13000</v>
      </c>
      <c r="AA5" s="248">
        <v>6400</v>
      </c>
      <c r="AB5" s="248">
        <v>2100</v>
      </c>
      <c r="AC5" s="248">
        <v>700</v>
      </c>
      <c r="AD5" s="248">
        <v>700</v>
      </c>
      <c r="AE5" s="248">
        <v>700</v>
      </c>
      <c r="AF5" s="248">
        <v>700</v>
      </c>
    </row>
    <row r="6" spans="1:32" ht="15" customHeight="1">
      <c r="A6" s="153" t="s">
        <v>63</v>
      </c>
      <c r="B6" s="153" t="s">
        <v>56</v>
      </c>
      <c r="C6" s="153" t="s">
        <v>56</v>
      </c>
      <c r="D6" s="153" t="s">
        <v>56</v>
      </c>
      <c r="E6" s="153" t="s">
        <v>56</v>
      </c>
      <c r="F6" s="153" t="s">
        <v>56</v>
      </c>
      <c r="G6" s="153" t="s">
        <v>38</v>
      </c>
      <c r="H6" s="153" t="s">
        <v>39</v>
      </c>
      <c r="I6" s="155" t="s">
        <v>40</v>
      </c>
      <c r="J6" s="153" t="s">
        <v>42</v>
      </c>
      <c r="K6" s="153" t="s">
        <v>43</v>
      </c>
      <c r="L6" s="153">
        <v>24</v>
      </c>
      <c r="M6" s="153">
        <v>12</v>
      </c>
      <c r="N6" s="159" t="s">
        <v>89</v>
      </c>
      <c r="O6" s="153">
        <v>6</v>
      </c>
      <c r="P6" s="153">
        <v>6</v>
      </c>
      <c r="Q6" s="201">
        <v>5</v>
      </c>
      <c r="R6" s="198">
        <v>0</v>
      </c>
      <c r="S6" s="233"/>
      <c r="T6" s="432"/>
      <c r="U6" s="432"/>
      <c r="V6" s="432"/>
      <c r="W6" s="235"/>
      <c r="X6" s="149"/>
      <c r="Y6" s="149"/>
      <c r="Z6" s="168"/>
      <c r="AA6" s="168"/>
      <c r="AB6" s="168"/>
      <c r="AC6" s="168"/>
      <c r="AD6" s="168"/>
      <c r="AE6" s="168"/>
      <c r="AF6" s="224"/>
    </row>
    <row r="7" spans="1:32" ht="15" customHeight="1">
      <c r="A7" s="153" t="s">
        <v>64</v>
      </c>
      <c r="B7" s="153" t="s">
        <v>38</v>
      </c>
      <c r="C7" s="155" t="s">
        <v>39</v>
      </c>
      <c r="D7" s="155" t="s">
        <v>40</v>
      </c>
      <c r="E7" s="155" t="s">
        <v>42</v>
      </c>
      <c r="F7" s="155" t="s">
        <v>41</v>
      </c>
      <c r="G7" s="153" t="s">
        <v>38</v>
      </c>
      <c r="H7" s="153" t="s">
        <v>39</v>
      </c>
      <c r="I7" s="155" t="s">
        <v>40</v>
      </c>
      <c r="J7" s="153" t="s">
        <v>42</v>
      </c>
      <c r="K7" s="153" t="s">
        <v>43</v>
      </c>
      <c r="L7" s="153">
        <v>24</v>
      </c>
      <c r="M7" s="153">
        <v>12</v>
      </c>
      <c r="N7" s="159" t="s">
        <v>89</v>
      </c>
      <c r="O7" s="153">
        <v>6</v>
      </c>
      <c r="P7" s="153">
        <v>6</v>
      </c>
      <c r="Q7" s="201">
        <v>5</v>
      </c>
      <c r="R7" s="198">
        <v>0</v>
      </c>
      <c r="S7" s="233"/>
      <c r="T7" s="433">
        <v>6500</v>
      </c>
      <c r="U7" s="433">
        <v>6500</v>
      </c>
      <c r="V7" s="433">
        <v>6500</v>
      </c>
      <c r="W7" s="236">
        <v>6200</v>
      </c>
      <c r="X7" s="156">
        <v>2700</v>
      </c>
      <c r="Y7" s="149"/>
      <c r="Z7" s="168"/>
      <c r="AA7" s="168"/>
      <c r="AB7" s="168"/>
      <c r="AC7" s="168"/>
      <c r="AD7" s="168"/>
      <c r="AE7" s="168"/>
      <c r="AF7" s="224"/>
    </row>
    <row r="8" spans="1:32" ht="15" customHeight="1">
      <c r="A8" s="153" t="s">
        <v>65</v>
      </c>
      <c r="B8" s="153" t="s">
        <v>56</v>
      </c>
      <c r="C8" s="153" t="s">
        <v>56</v>
      </c>
      <c r="D8" s="153" t="s">
        <v>56</v>
      </c>
      <c r="E8" s="153" t="s">
        <v>56</v>
      </c>
      <c r="F8" s="153" t="s">
        <v>56</v>
      </c>
      <c r="G8" s="153" t="s">
        <v>38</v>
      </c>
      <c r="H8" s="153" t="s">
        <v>39</v>
      </c>
      <c r="I8" s="155" t="s">
        <v>40</v>
      </c>
      <c r="J8" s="153" t="s">
        <v>32</v>
      </c>
      <c r="K8" s="153" t="s">
        <v>43</v>
      </c>
      <c r="L8" s="194">
        <v>24</v>
      </c>
      <c r="M8" s="194">
        <v>8</v>
      </c>
      <c r="N8" s="159" t="s">
        <v>89</v>
      </c>
      <c r="O8" s="194">
        <v>2</v>
      </c>
      <c r="P8" s="194">
        <v>6</v>
      </c>
      <c r="Q8" s="202">
        <v>5</v>
      </c>
      <c r="R8" s="198">
        <v>10</v>
      </c>
      <c r="S8" s="233"/>
      <c r="T8" s="432"/>
      <c r="U8" s="432"/>
      <c r="V8" s="432"/>
      <c r="W8" s="235"/>
      <c r="X8" s="157">
        <v>5300</v>
      </c>
      <c r="Y8" s="157">
        <v>7400</v>
      </c>
      <c r="Z8" s="157">
        <v>11000</v>
      </c>
      <c r="AA8" s="157">
        <v>15000</v>
      </c>
      <c r="AB8" s="157">
        <v>16500</v>
      </c>
      <c r="AC8" s="157">
        <v>17000</v>
      </c>
      <c r="AD8" s="267">
        <v>17000</v>
      </c>
      <c r="AE8" s="267">
        <v>17000</v>
      </c>
      <c r="AF8" s="267">
        <v>17000</v>
      </c>
    </row>
    <row r="9" spans="1:32" ht="15" customHeight="1">
      <c r="A9" s="153" t="s">
        <v>66</v>
      </c>
      <c r="B9" s="153" t="s">
        <v>38</v>
      </c>
      <c r="C9" s="155" t="s">
        <v>39</v>
      </c>
      <c r="D9" s="155" t="s">
        <v>40</v>
      </c>
      <c r="E9" s="155" t="s">
        <v>47</v>
      </c>
      <c r="F9" s="155" t="s">
        <v>48</v>
      </c>
      <c r="G9" s="158" t="s">
        <v>56</v>
      </c>
      <c r="H9" s="158" t="s">
        <v>56</v>
      </c>
      <c r="I9" s="158" t="s">
        <v>56</v>
      </c>
      <c r="J9" s="158" t="s">
        <v>56</v>
      </c>
      <c r="K9" s="158" t="s">
        <v>56</v>
      </c>
      <c r="L9" s="153">
        <v>20</v>
      </c>
      <c r="M9" s="153">
        <v>15</v>
      </c>
      <c r="N9" s="153"/>
      <c r="O9" s="153"/>
      <c r="P9" s="153"/>
      <c r="Q9" s="201"/>
      <c r="R9" s="198">
        <v>0</v>
      </c>
      <c r="S9" s="233"/>
      <c r="T9" s="433">
        <v>1700</v>
      </c>
      <c r="U9" s="433">
        <v>1500</v>
      </c>
      <c r="V9" s="433">
        <v>1000</v>
      </c>
      <c r="W9" s="235"/>
      <c r="X9" s="149"/>
      <c r="Y9" s="149"/>
      <c r="Z9" s="168"/>
      <c r="AA9" s="168"/>
      <c r="AB9" s="168"/>
      <c r="AC9" s="168"/>
      <c r="AD9" s="168"/>
      <c r="AE9" s="168"/>
      <c r="AF9" s="224"/>
    </row>
    <row r="10" spans="1:32" ht="15" customHeight="1">
      <c r="A10" s="153" t="s">
        <v>67</v>
      </c>
      <c r="B10" s="153" t="s">
        <v>56</v>
      </c>
      <c r="C10" s="153" t="s">
        <v>56</v>
      </c>
      <c r="D10" s="153" t="s">
        <v>56</v>
      </c>
      <c r="E10" s="153" t="s">
        <v>56</v>
      </c>
      <c r="F10" s="153" t="s">
        <v>56</v>
      </c>
      <c r="G10" s="153" t="s">
        <v>38</v>
      </c>
      <c r="H10" s="153" t="s">
        <v>39</v>
      </c>
      <c r="I10" s="155" t="s">
        <v>40</v>
      </c>
      <c r="J10" s="153" t="s">
        <v>42</v>
      </c>
      <c r="K10" s="153" t="s">
        <v>43</v>
      </c>
      <c r="L10" s="153">
        <v>24</v>
      </c>
      <c r="M10" s="194">
        <v>15</v>
      </c>
      <c r="N10" s="159" t="s">
        <v>89</v>
      </c>
      <c r="O10" s="194">
        <v>8</v>
      </c>
      <c r="P10" s="194">
        <v>7</v>
      </c>
      <c r="Q10" s="202">
        <v>5</v>
      </c>
      <c r="R10" s="198">
        <v>0</v>
      </c>
      <c r="S10" s="233"/>
      <c r="T10" s="432"/>
      <c r="U10" s="432"/>
      <c r="V10" s="432"/>
      <c r="W10" s="236">
        <v>1700</v>
      </c>
      <c r="X10" s="156">
        <v>2200</v>
      </c>
      <c r="Y10" s="156">
        <v>1800</v>
      </c>
      <c r="Z10" s="156">
        <v>2000</v>
      </c>
      <c r="AA10" s="156">
        <v>2100</v>
      </c>
      <c r="AB10" s="156">
        <v>1800</v>
      </c>
      <c r="AC10" s="156">
        <v>1900</v>
      </c>
      <c r="AD10" s="156">
        <v>1900</v>
      </c>
      <c r="AE10" s="156">
        <v>1900</v>
      </c>
      <c r="AF10" s="171">
        <v>1900</v>
      </c>
    </row>
    <row r="11" spans="1:32" ht="15" customHeight="1">
      <c r="A11" s="153" t="s">
        <v>68</v>
      </c>
      <c r="B11" s="153" t="s">
        <v>38</v>
      </c>
      <c r="C11" s="155" t="s">
        <v>39</v>
      </c>
      <c r="D11" s="155" t="s">
        <v>40</v>
      </c>
      <c r="E11" s="155" t="s">
        <v>42</v>
      </c>
      <c r="F11" s="155" t="s">
        <v>41</v>
      </c>
      <c r="G11" s="158" t="s">
        <v>56</v>
      </c>
      <c r="H11" s="158" t="s">
        <v>56</v>
      </c>
      <c r="I11" s="158" t="s">
        <v>56</v>
      </c>
      <c r="J11" s="158" t="s">
        <v>56</v>
      </c>
      <c r="K11" s="158" t="s">
        <v>56</v>
      </c>
      <c r="L11" s="153">
        <v>24</v>
      </c>
      <c r="M11" s="153">
        <v>12</v>
      </c>
      <c r="N11" s="153"/>
      <c r="O11" s="153"/>
      <c r="P11" s="153"/>
      <c r="Q11" s="201"/>
      <c r="R11" s="198">
        <v>0</v>
      </c>
      <c r="S11" s="233"/>
      <c r="T11" s="433">
        <v>5150</v>
      </c>
      <c r="U11" s="433">
        <v>5000</v>
      </c>
      <c r="V11" s="433">
        <v>5000</v>
      </c>
      <c r="W11" s="235"/>
      <c r="X11" s="149"/>
      <c r="Y11" s="149"/>
      <c r="Z11" s="168"/>
      <c r="AA11" s="168"/>
      <c r="AB11" s="168"/>
      <c r="AC11" s="168"/>
      <c r="AD11" s="168"/>
      <c r="AE11" s="168"/>
      <c r="AF11" s="224"/>
    </row>
    <row r="12" spans="1:32" ht="15" customHeight="1">
      <c r="A12" s="153" t="s">
        <v>69</v>
      </c>
      <c r="B12" s="153" t="s">
        <v>56</v>
      </c>
      <c r="C12" s="153" t="s">
        <v>56</v>
      </c>
      <c r="D12" s="153" t="s">
        <v>56</v>
      </c>
      <c r="E12" s="153" t="s">
        <v>56</v>
      </c>
      <c r="F12" s="153" t="s">
        <v>56</v>
      </c>
      <c r="G12" s="153" t="s">
        <v>38</v>
      </c>
      <c r="H12" s="153" t="s">
        <v>39</v>
      </c>
      <c r="I12" s="155" t="s">
        <v>40</v>
      </c>
      <c r="J12" s="153" t="s">
        <v>42</v>
      </c>
      <c r="K12" s="153" t="s">
        <v>43</v>
      </c>
      <c r="L12" s="153">
        <v>24</v>
      </c>
      <c r="M12" s="153">
        <v>12</v>
      </c>
      <c r="N12" s="159" t="s">
        <v>89</v>
      </c>
      <c r="O12" s="153">
        <v>6</v>
      </c>
      <c r="P12" s="153">
        <v>6</v>
      </c>
      <c r="Q12" s="201">
        <v>5</v>
      </c>
      <c r="R12" s="198">
        <v>0</v>
      </c>
      <c r="S12" s="233"/>
      <c r="T12" s="432"/>
      <c r="U12" s="432"/>
      <c r="V12" s="432"/>
      <c r="W12" s="236">
        <v>5700</v>
      </c>
      <c r="X12" s="156">
        <v>10000</v>
      </c>
      <c r="Y12" s="156">
        <v>10600</v>
      </c>
      <c r="Z12" s="168"/>
      <c r="AA12" s="168"/>
      <c r="AB12" s="168"/>
      <c r="AC12" s="168"/>
      <c r="AD12" s="168"/>
      <c r="AE12" s="168"/>
      <c r="AF12" s="224"/>
    </row>
    <row r="13" spans="1:32" ht="15" customHeight="1">
      <c r="A13" s="153" t="s">
        <v>70</v>
      </c>
      <c r="B13" s="153" t="s">
        <v>38</v>
      </c>
      <c r="C13" s="155" t="s">
        <v>39</v>
      </c>
      <c r="D13" s="155" t="s">
        <v>40</v>
      </c>
      <c r="E13" s="155" t="s">
        <v>42</v>
      </c>
      <c r="F13" s="155" t="s">
        <v>41</v>
      </c>
      <c r="G13" s="153" t="s">
        <v>38</v>
      </c>
      <c r="H13" s="153" t="s">
        <v>39</v>
      </c>
      <c r="I13" s="155" t="s">
        <v>40</v>
      </c>
      <c r="J13" s="153" t="s">
        <v>42</v>
      </c>
      <c r="K13" s="153" t="s">
        <v>43</v>
      </c>
      <c r="L13" s="153">
        <v>24</v>
      </c>
      <c r="M13" s="194">
        <v>17</v>
      </c>
      <c r="N13" s="159" t="s">
        <v>89</v>
      </c>
      <c r="O13" s="194">
        <v>8</v>
      </c>
      <c r="P13" s="194">
        <v>9</v>
      </c>
      <c r="Q13" s="202">
        <v>5</v>
      </c>
      <c r="R13" s="198">
        <v>0</v>
      </c>
      <c r="S13" s="233"/>
      <c r="T13" s="433">
        <v>7000</v>
      </c>
      <c r="U13" s="433">
        <v>7000</v>
      </c>
      <c r="V13" s="433">
        <v>7000</v>
      </c>
      <c r="W13" s="236">
        <v>6200</v>
      </c>
      <c r="X13" s="156">
        <v>6300</v>
      </c>
      <c r="Y13" s="156">
        <v>2700</v>
      </c>
      <c r="Z13" s="168"/>
      <c r="AA13" s="168"/>
      <c r="AB13" s="168"/>
      <c r="AC13" s="168"/>
      <c r="AD13" s="168"/>
      <c r="AE13" s="168"/>
      <c r="AF13" s="224"/>
    </row>
    <row r="14" spans="1:32" ht="15" customHeight="1">
      <c r="A14" s="153" t="s">
        <v>71</v>
      </c>
      <c r="B14" s="153" t="s">
        <v>56</v>
      </c>
      <c r="C14" s="153" t="s">
        <v>56</v>
      </c>
      <c r="D14" s="153" t="s">
        <v>56</v>
      </c>
      <c r="E14" s="153" t="s">
        <v>56</v>
      </c>
      <c r="F14" s="153" t="s">
        <v>56</v>
      </c>
      <c r="G14" s="153" t="s">
        <v>38</v>
      </c>
      <c r="H14" s="153" t="s">
        <v>39</v>
      </c>
      <c r="I14" s="155" t="s">
        <v>40</v>
      </c>
      <c r="J14" s="153" t="s">
        <v>32</v>
      </c>
      <c r="K14" s="153" t="s">
        <v>43</v>
      </c>
      <c r="L14" s="194">
        <v>24</v>
      </c>
      <c r="M14" s="194">
        <v>11</v>
      </c>
      <c r="N14" s="159" t="s">
        <v>89</v>
      </c>
      <c r="O14" s="194">
        <v>2</v>
      </c>
      <c r="P14" s="194">
        <v>9</v>
      </c>
      <c r="Q14" s="202">
        <v>10</v>
      </c>
      <c r="R14" s="198">
        <v>17.166666666666668</v>
      </c>
      <c r="S14" s="233"/>
      <c r="T14" s="432"/>
      <c r="U14" s="432"/>
      <c r="V14" s="432"/>
      <c r="W14" s="235"/>
      <c r="X14" s="149"/>
      <c r="Y14" s="157">
        <v>4800</v>
      </c>
      <c r="Z14" s="157">
        <v>9000</v>
      </c>
      <c r="AA14" s="157">
        <v>13300</v>
      </c>
      <c r="AB14" s="157">
        <v>14800</v>
      </c>
      <c r="AC14" s="157">
        <v>15300</v>
      </c>
      <c r="AD14" s="267">
        <v>15300</v>
      </c>
      <c r="AE14" s="267">
        <v>15300</v>
      </c>
      <c r="AF14" s="267">
        <v>15300</v>
      </c>
    </row>
    <row r="15" spans="1:32" ht="15" customHeight="1">
      <c r="A15" s="153" t="s">
        <v>72</v>
      </c>
      <c r="B15" s="153" t="s">
        <v>38</v>
      </c>
      <c r="C15" s="155" t="s">
        <v>39</v>
      </c>
      <c r="D15" s="155" t="s">
        <v>40</v>
      </c>
      <c r="E15" s="155" t="s">
        <v>42</v>
      </c>
      <c r="F15" s="155" t="s">
        <v>41</v>
      </c>
      <c r="G15" s="153" t="s">
        <v>38</v>
      </c>
      <c r="H15" s="153" t="s">
        <v>39</v>
      </c>
      <c r="I15" s="155" t="s">
        <v>40</v>
      </c>
      <c r="J15" s="153" t="s">
        <v>42</v>
      </c>
      <c r="K15" s="153" t="s">
        <v>43</v>
      </c>
      <c r="L15" s="153">
        <v>24</v>
      </c>
      <c r="M15" s="194">
        <v>17</v>
      </c>
      <c r="N15" s="159" t="s">
        <v>89</v>
      </c>
      <c r="O15" s="153">
        <v>8</v>
      </c>
      <c r="P15" s="153">
        <v>9</v>
      </c>
      <c r="Q15" s="201">
        <v>5</v>
      </c>
      <c r="R15" s="198">
        <v>0</v>
      </c>
      <c r="S15" s="233"/>
      <c r="T15" s="434"/>
      <c r="U15" s="433">
        <v>1500</v>
      </c>
      <c r="V15" s="433">
        <v>2500</v>
      </c>
      <c r="W15" s="236">
        <v>2600</v>
      </c>
      <c r="X15" s="156">
        <v>2700</v>
      </c>
      <c r="Y15" s="156">
        <v>3000</v>
      </c>
      <c r="Z15" s="266">
        <v>8000</v>
      </c>
      <c r="AA15" s="266">
        <v>2500</v>
      </c>
      <c r="AB15" s="266">
        <v>1100</v>
      </c>
      <c r="AC15" s="266">
        <v>400</v>
      </c>
      <c r="AD15" s="266">
        <v>400</v>
      </c>
      <c r="AE15" s="266">
        <v>400</v>
      </c>
      <c r="AF15" s="266">
        <v>400</v>
      </c>
    </row>
    <row r="16" spans="1:32" ht="15" customHeight="1">
      <c r="A16" s="153" t="s">
        <v>73</v>
      </c>
      <c r="B16" s="153" t="s">
        <v>56</v>
      </c>
      <c r="C16" s="153" t="s">
        <v>56</v>
      </c>
      <c r="D16" s="153" t="s">
        <v>56</v>
      </c>
      <c r="E16" s="153" t="s">
        <v>56</v>
      </c>
      <c r="F16" s="153" t="s">
        <v>56</v>
      </c>
      <c r="G16" s="153" t="s">
        <v>38</v>
      </c>
      <c r="H16" s="153" t="s">
        <v>39</v>
      </c>
      <c r="I16" s="155" t="s">
        <v>40</v>
      </c>
      <c r="J16" s="153" t="s">
        <v>42</v>
      </c>
      <c r="K16" s="153" t="s">
        <v>43</v>
      </c>
      <c r="L16" s="153">
        <v>24</v>
      </c>
      <c r="M16" s="194">
        <v>17</v>
      </c>
      <c r="N16" s="159" t="s">
        <v>89</v>
      </c>
      <c r="O16" s="153">
        <v>8</v>
      </c>
      <c r="P16" s="153">
        <v>9</v>
      </c>
      <c r="Q16" s="201">
        <v>5</v>
      </c>
      <c r="R16" s="198">
        <v>0</v>
      </c>
      <c r="S16" s="233"/>
      <c r="T16" s="434"/>
      <c r="U16" s="434"/>
      <c r="V16" s="434"/>
      <c r="W16" s="235"/>
      <c r="X16" s="149"/>
      <c r="Y16" s="149"/>
      <c r="Z16" s="168"/>
      <c r="AA16" s="168"/>
      <c r="AB16" s="168"/>
      <c r="AC16" s="168"/>
      <c r="AD16" s="168"/>
      <c r="AE16" s="168"/>
      <c r="AF16" s="224"/>
    </row>
    <row r="17" spans="1:32" ht="15" customHeight="1">
      <c r="A17" s="153" t="s">
        <v>74</v>
      </c>
      <c r="B17" s="153" t="s">
        <v>38</v>
      </c>
      <c r="C17" s="155" t="s">
        <v>39</v>
      </c>
      <c r="D17" s="155" t="s">
        <v>40</v>
      </c>
      <c r="E17" s="155" t="s">
        <v>47</v>
      </c>
      <c r="F17" s="155" t="s">
        <v>48</v>
      </c>
      <c r="G17" s="158" t="s">
        <v>56</v>
      </c>
      <c r="H17" s="158" t="s">
        <v>56</v>
      </c>
      <c r="I17" s="158" t="s">
        <v>56</v>
      </c>
      <c r="J17" s="158" t="s">
        <v>56</v>
      </c>
      <c r="K17" s="158" t="s">
        <v>56</v>
      </c>
      <c r="L17" s="153">
        <v>20</v>
      </c>
      <c r="M17" s="153">
        <v>15</v>
      </c>
      <c r="N17" s="153"/>
      <c r="O17" s="153"/>
      <c r="P17" s="153"/>
      <c r="Q17" s="201"/>
      <c r="R17" s="198">
        <v>0</v>
      </c>
      <c r="S17" s="233"/>
      <c r="T17" s="433">
        <v>2000</v>
      </c>
      <c r="U17" s="433">
        <v>2000</v>
      </c>
      <c r="V17" s="432"/>
      <c r="W17" s="235"/>
      <c r="X17" s="149"/>
      <c r="Y17" s="149"/>
      <c r="Z17" s="168"/>
      <c r="AA17" s="168"/>
      <c r="AB17" s="168"/>
      <c r="AC17" s="168"/>
      <c r="AD17" s="168"/>
      <c r="AE17" s="168"/>
      <c r="AF17" s="224"/>
    </row>
    <row r="18" spans="1:32" ht="15" customHeight="1">
      <c r="A18" s="153" t="s">
        <v>75</v>
      </c>
      <c r="B18" s="153" t="s">
        <v>38</v>
      </c>
      <c r="C18" s="155" t="s">
        <v>39</v>
      </c>
      <c r="D18" s="155" t="s">
        <v>40</v>
      </c>
      <c r="E18" s="155" t="s">
        <v>42</v>
      </c>
      <c r="F18" s="155" t="s">
        <v>41</v>
      </c>
      <c r="G18" s="153" t="s">
        <v>38</v>
      </c>
      <c r="H18" s="153" t="s">
        <v>39</v>
      </c>
      <c r="I18" s="155" t="s">
        <v>40</v>
      </c>
      <c r="J18" s="153" t="s">
        <v>42</v>
      </c>
      <c r="K18" s="153" t="s">
        <v>43</v>
      </c>
      <c r="L18" s="153">
        <v>24</v>
      </c>
      <c r="M18" s="194">
        <v>17</v>
      </c>
      <c r="N18" s="159" t="s">
        <v>89</v>
      </c>
      <c r="O18" s="194">
        <v>8</v>
      </c>
      <c r="P18" s="194">
        <v>9</v>
      </c>
      <c r="Q18" s="202">
        <v>5</v>
      </c>
      <c r="R18" s="198">
        <v>0</v>
      </c>
      <c r="S18" s="233"/>
      <c r="T18" s="432"/>
      <c r="U18" s="433">
        <v>4000</v>
      </c>
      <c r="V18" s="433">
        <v>5500</v>
      </c>
      <c r="W18" s="236">
        <v>1075</v>
      </c>
      <c r="X18" s="149"/>
      <c r="Y18" s="149"/>
      <c r="Z18" s="168"/>
      <c r="AA18" s="168"/>
      <c r="AB18" s="168"/>
      <c r="AC18" s="168"/>
      <c r="AD18" s="168"/>
      <c r="AE18" s="168"/>
      <c r="AF18" s="224"/>
    </row>
    <row r="19" spans="1:32" ht="15" customHeight="1">
      <c r="A19" s="153" t="s">
        <v>76</v>
      </c>
      <c r="B19" s="153" t="s">
        <v>56</v>
      </c>
      <c r="C19" s="153" t="s">
        <v>56</v>
      </c>
      <c r="D19" s="153" t="s">
        <v>56</v>
      </c>
      <c r="E19" s="153" t="s">
        <v>56</v>
      </c>
      <c r="F19" s="153" t="s">
        <v>56</v>
      </c>
      <c r="G19" s="153" t="s">
        <v>38</v>
      </c>
      <c r="H19" s="153" t="s">
        <v>39</v>
      </c>
      <c r="I19" s="155" t="s">
        <v>40</v>
      </c>
      <c r="J19" s="153" t="s">
        <v>32</v>
      </c>
      <c r="K19" s="153" t="s">
        <v>43</v>
      </c>
      <c r="L19" s="194">
        <v>24</v>
      </c>
      <c r="M19" s="194">
        <v>11</v>
      </c>
      <c r="N19" s="159" t="s">
        <v>89</v>
      </c>
      <c r="O19" s="194">
        <v>2</v>
      </c>
      <c r="P19" s="194">
        <v>9</v>
      </c>
      <c r="Q19" s="202">
        <v>10</v>
      </c>
      <c r="R19" s="198">
        <v>0</v>
      </c>
      <c r="S19" s="233"/>
      <c r="T19" s="432"/>
      <c r="U19" s="432"/>
      <c r="V19" s="432"/>
      <c r="W19" s="237">
        <v>4375</v>
      </c>
      <c r="X19" s="157">
        <v>5500</v>
      </c>
      <c r="Y19" s="157">
        <v>5000</v>
      </c>
      <c r="Z19" s="157">
        <v>750</v>
      </c>
      <c r="AA19" s="149"/>
      <c r="AB19" s="149"/>
      <c r="AC19" s="149"/>
      <c r="AD19" s="149"/>
      <c r="AE19" s="149"/>
      <c r="AF19" s="150"/>
    </row>
    <row r="20" spans="1:32" ht="15" customHeight="1">
      <c r="A20" s="153" t="s">
        <v>77</v>
      </c>
      <c r="B20" s="153" t="s">
        <v>56</v>
      </c>
      <c r="C20" s="153" t="s">
        <v>56</v>
      </c>
      <c r="D20" s="153" t="s">
        <v>56</v>
      </c>
      <c r="E20" s="153" t="s">
        <v>56</v>
      </c>
      <c r="F20" s="153" t="s">
        <v>56</v>
      </c>
      <c r="G20" s="153" t="s">
        <v>38</v>
      </c>
      <c r="H20" s="153" t="s">
        <v>39</v>
      </c>
      <c r="I20" s="155" t="s">
        <v>40</v>
      </c>
      <c r="J20" s="153" t="s">
        <v>32</v>
      </c>
      <c r="K20" s="153" t="s">
        <v>43</v>
      </c>
      <c r="L20" s="194">
        <v>24</v>
      </c>
      <c r="M20" s="194">
        <v>11</v>
      </c>
      <c r="N20" s="159" t="s">
        <v>89</v>
      </c>
      <c r="O20" s="194">
        <v>2</v>
      </c>
      <c r="P20" s="194">
        <v>9</v>
      </c>
      <c r="Q20" s="202">
        <v>10</v>
      </c>
      <c r="R20" s="198">
        <v>7.0000000000000009</v>
      </c>
      <c r="S20" s="233"/>
      <c r="T20" s="432"/>
      <c r="U20" s="432"/>
      <c r="V20" s="432"/>
      <c r="W20" s="235"/>
      <c r="X20" s="149"/>
      <c r="Y20" s="149"/>
      <c r="Z20" s="157">
        <v>3750</v>
      </c>
      <c r="AA20" s="157">
        <v>7200</v>
      </c>
      <c r="AB20" s="157">
        <v>8700</v>
      </c>
      <c r="AC20" s="157">
        <v>9200</v>
      </c>
      <c r="AD20" s="267">
        <v>9200</v>
      </c>
      <c r="AE20" s="267">
        <v>9200</v>
      </c>
      <c r="AF20" s="267">
        <v>9200</v>
      </c>
    </row>
    <row r="21" spans="1:32" ht="15" customHeight="1">
      <c r="A21" s="153" t="s">
        <v>78</v>
      </c>
      <c r="B21" s="153" t="s">
        <v>38</v>
      </c>
      <c r="C21" s="155" t="s">
        <v>39</v>
      </c>
      <c r="D21" s="155" t="s">
        <v>40</v>
      </c>
      <c r="E21" s="155" t="s">
        <v>47</v>
      </c>
      <c r="F21" s="155" t="s">
        <v>48</v>
      </c>
      <c r="G21" s="158" t="s">
        <v>56</v>
      </c>
      <c r="H21" s="158" t="s">
        <v>56</v>
      </c>
      <c r="I21" s="158" t="s">
        <v>56</v>
      </c>
      <c r="J21" s="158" t="s">
        <v>56</v>
      </c>
      <c r="K21" s="158" t="s">
        <v>56</v>
      </c>
      <c r="L21" s="153">
        <v>20</v>
      </c>
      <c r="M21" s="153">
        <v>15</v>
      </c>
      <c r="N21" s="153"/>
      <c r="O21" s="153"/>
      <c r="P21" s="153"/>
      <c r="Q21" s="201"/>
      <c r="R21" s="198">
        <v>0</v>
      </c>
      <c r="S21" s="233"/>
      <c r="T21" s="433">
        <v>2500</v>
      </c>
      <c r="U21" s="433">
        <v>2500</v>
      </c>
      <c r="V21" s="433">
        <v>300</v>
      </c>
      <c r="W21" s="235"/>
      <c r="X21" s="149"/>
      <c r="Y21" s="149"/>
      <c r="Z21" s="149"/>
      <c r="AA21" s="149"/>
      <c r="AB21" s="149"/>
      <c r="AC21" s="149"/>
      <c r="AD21" s="149"/>
      <c r="AE21" s="149"/>
      <c r="AF21" s="150"/>
    </row>
    <row r="22" spans="1:32" ht="15" customHeight="1">
      <c r="A22" s="153" t="s">
        <v>79</v>
      </c>
      <c r="B22" s="153" t="s">
        <v>38</v>
      </c>
      <c r="C22" s="155" t="s">
        <v>39</v>
      </c>
      <c r="D22" s="155" t="s">
        <v>40</v>
      </c>
      <c r="E22" s="155" t="s">
        <v>42</v>
      </c>
      <c r="F22" s="155" t="s">
        <v>41</v>
      </c>
      <c r="G22" s="153" t="s">
        <v>38</v>
      </c>
      <c r="H22" s="153" t="s">
        <v>39</v>
      </c>
      <c r="I22" s="155" t="s">
        <v>40</v>
      </c>
      <c r="J22" s="153" t="s">
        <v>42</v>
      </c>
      <c r="K22" s="153" t="s">
        <v>43</v>
      </c>
      <c r="L22" s="194">
        <v>24</v>
      </c>
      <c r="M22" s="194">
        <v>17</v>
      </c>
      <c r="N22" s="195" t="s">
        <v>89</v>
      </c>
      <c r="O22" s="194">
        <v>8</v>
      </c>
      <c r="P22" s="194">
        <v>9</v>
      </c>
      <c r="Q22" s="202">
        <v>5</v>
      </c>
      <c r="R22" s="198">
        <v>0</v>
      </c>
      <c r="S22" s="233"/>
      <c r="T22" s="432"/>
      <c r="U22" s="432"/>
      <c r="V22" s="433">
        <v>3200</v>
      </c>
      <c r="W22" s="236">
        <v>825</v>
      </c>
      <c r="X22" s="149"/>
      <c r="Y22" s="149"/>
      <c r="Z22" s="149"/>
      <c r="AA22" s="149"/>
      <c r="AB22" s="149"/>
      <c r="AC22" s="149"/>
      <c r="AD22" s="149"/>
      <c r="AE22" s="149"/>
      <c r="AF22" s="150"/>
    </row>
    <row r="23" spans="1:32" ht="15" customHeight="1">
      <c r="A23" s="153" t="s">
        <v>80</v>
      </c>
      <c r="B23" s="153" t="s">
        <v>56</v>
      </c>
      <c r="C23" s="153" t="s">
        <v>56</v>
      </c>
      <c r="D23" s="153" t="s">
        <v>56</v>
      </c>
      <c r="E23" s="153" t="s">
        <v>56</v>
      </c>
      <c r="F23" s="153" t="s">
        <v>56</v>
      </c>
      <c r="G23" s="153" t="s">
        <v>38</v>
      </c>
      <c r="H23" s="153" t="s">
        <v>39</v>
      </c>
      <c r="I23" s="155" t="s">
        <v>40</v>
      </c>
      <c r="J23" s="153" t="s">
        <v>32</v>
      </c>
      <c r="K23" s="153" t="s">
        <v>43</v>
      </c>
      <c r="L23" s="194">
        <v>24</v>
      </c>
      <c r="M23" s="194">
        <v>11</v>
      </c>
      <c r="N23" s="195" t="s">
        <v>89</v>
      </c>
      <c r="O23" s="194">
        <v>2</v>
      </c>
      <c r="P23" s="194">
        <v>9</v>
      </c>
      <c r="Q23" s="202">
        <v>10</v>
      </c>
      <c r="R23" s="198">
        <v>0.49999999999999994</v>
      </c>
      <c r="S23" s="233"/>
      <c r="T23" s="432"/>
      <c r="U23" s="432"/>
      <c r="V23" s="432"/>
      <c r="W23" s="237">
        <v>3625</v>
      </c>
      <c r="X23" s="157">
        <v>4500</v>
      </c>
      <c r="Y23" s="157">
        <v>4000</v>
      </c>
      <c r="Z23" s="157">
        <v>3800</v>
      </c>
      <c r="AA23" s="157">
        <v>300</v>
      </c>
      <c r="AB23" s="157">
        <v>300</v>
      </c>
      <c r="AC23" s="157">
        <v>300</v>
      </c>
      <c r="AD23" s="157">
        <v>300</v>
      </c>
      <c r="AE23" s="157">
        <v>300</v>
      </c>
      <c r="AF23" s="170">
        <v>300</v>
      </c>
    </row>
    <row r="24" spans="1:32" ht="15" customHeight="1" thickBot="1">
      <c r="A24" s="154" t="s">
        <v>81</v>
      </c>
      <c r="B24" s="154" t="s">
        <v>56</v>
      </c>
      <c r="C24" s="154" t="s">
        <v>56</v>
      </c>
      <c r="D24" s="154" t="s">
        <v>56</v>
      </c>
      <c r="E24" s="154" t="s">
        <v>56</v>
      </c>
      <c r="F24" s="154" t="s">
        <v>56</v>
      </c>
      <c r="G24" s="154" t="s">
        <v>38</v>
      </c>
      <c r="H24" s="154" t="s">
        <v>39</v>
      </c>
      <c r="I24" s="163" t="s">
        <v>40</v>
      </c>
      <c r="J24" s="154" t="s">
        <v>32</v>
      </c>
      <c r="K24" s="154" t="s">
        <v>43</v>
      </c>
      <c r="L24" s="196">
        <v>24</v>
      </c>
      <c r="M24" s="196">
        <v>11</v>
      </c>
      <c r="N24" s="195" t="s">
        <v>89</v>
      </c>
      <c r="O24" s="196">
        <v>2</v>
      </c>
      <c r="P24" s="196">
        <v>9</v>
      </c>
      <c r="Q24" s="203">
        <v>10</v>
      </c>
      <c r="R24" s="198">
        <v>5.333333333333333</v>
      </c>
      <c r="S24" s="234"/>
      <c r="T24" s="435"/>
      <c r="U24" s="435"/>
      <c r="V24" s="435"/>
      <c r="W24" s="249"/>
      <c r="X24" s="250"/>
      <c r="Y24" s="250"/>
      <c r="Z24" s="151"/>
      <c r="AA24" s="172">
        <v>6200</v>
      </c>
      <c r="AB24" s="172">
        <v>7700</v>
      </c>
      <c r="AC24" s="172">
        <v>8200</v>
      </c>
      <c r="AD24" s="285">
        <v>8200</v>
      </c>
      <c r="AE24" s="285">
        <v>8200</v>
      </c>
      <c r="AF24" s="285">
        <v>8200</v>
      </c>
    </row>
    <row r="25" spans="1:32" s="146" customFormat="1" ht="15" customHeight="1">
      <c r="A25" s="300" t="s">
        <v>4</v>
      </c>
      <c r="B25" s="301"/>
      <c r="C25" s="302"/>
      <c r="D25" s="302"/>
      <c r="E25" s="302"/>
      <c r="F25" s="302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301"/>
      <c r="R25" s="301"/>
      <c r="S25" s="419"/>
      <c r="T25" s="429">
        <f>SUM(T5:T24)</f>
        <v>29850</v>
      </c>
      <c r="U25" s="429">
        <f t="shared" ref="U25:AF25" si="0">SUM(U5:U24)</f>
        <v>35500</v>
      </c>
      <c r="V25" s="429">
        <f t="shared" si="0"/>
        <v>37000</v>
      </c>
      <c r="W25" s="429">
        <f t="shared" si="0"/>
        <v>38000</v>
      </c>
      <c r="X25" s="429">
        <f t="shared" si="0"/>
        <v>45000</v>
      </c>
      <c r="Y25" s="429">
        <f t="shared" si="0"/>
        <v>45000</v>
      </c>
      <c r="Z25" s="429">
        <f t="shared" si="0"/>
        <v>51300</v>
      </c>
      <c r="AA25" s="429">
        <f t="shared" si="0"/>
        <v>53000</v>
      </c>
      <c r="AB25" s="429">
        <f t="shared" si="0"/>
        <v>53000</v>
      </c>
      <c r="AC25" s="429">
        <f t="shared" si="0"/>
        <v>53000</v>
      </c>
      <c r="AD25" s="429">
        <f t="shared" si="0"/>
        <v>53000</v>
      </c>
      <c r="AE25" s="429">
        <f t="shared" si="0"/>
        <v>53000</v>
      </c>
      <c r="AF25" s="429">
        <f t="shared" si="0"/>
        <v>53000</v>
      </c>
    </row>
    <row r="26" spans="1:32" s="146" customFormat="1" ht="15" customHeight="1">
      <c r="A26" s="305" t="s">
        <v>31</v>
      </c>
      <c r="B26" s="298"/>
      <c r="C26" s="299"/>
      <c r="D26" s="299"/>
      <c r="E26" s="299"/>
      <c r="F26" s="299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420"/>
      <c r="T26" s="433">
        <f>SUM(T5:T24)</f>
        <v>29850</v>
      </c>
      <c r="U26" s="433">
        <f t="shared" ref="U26:V26" si="1">SUM(U5:U24)</f>
        <v>35500</v>
      </c>
      <c r="V26" s="433">
        <f t="shared" si="1"/>
        <v>37000</v>
      </c>
      <c r="W26" s="266">
        <f>SUM(W5,W7,W10,W12,W13,W15,W18,W22)</f>
        <v>30000</v>
      </c>
      <c r="X26" s="266">
        <f t="shared" ref="X26:AF26" si="2">SUM(X5,X7,X10,X12,X13,X15,X18,X22)</f>
        <v>29700</v>
      </c>
      <c r="Y26" s="266">
        <f t="shared" si="2"/>
        <v>23800</v>
      </c>
      <c r="Z26" s="266">
        <f t="shared" si="2"/>
        <v>23000</v>
      </c>
      <c r="AA26" s="266">
        <f t="shared" si="2"/>
        <v>11000</v>
      </c>
      <c r="AB26" s="266">
        <f t="shared" si="2"/>
        <v>5000</v>
      </c>
      <c r="AC26" s="266">
        <f t="shared" si="2"/>
        <v>3000</v>
      </c>
      <c r="AD26" s="266">
        <f t="shared" si="2"/>
        <v>3000</v>
      </c>
      <c r="AE26" s="266">
        <f t="shared" si="2"/>
        <v>3000</v>
      </c>
      <c r="AF26" s="266">
        <f t="shared" si="2"/>
        <v>3000</v>
      </c>
    </row>
    <row r="27" spans="1:32" s="146" customFormat="1" ht="15" customHeight="1" thickBot="1">
      <c r="A27" s="308" t="s">
        <v>32</v>
      </c>
      <c r="B27" s="309"/>
      <c r="C27" s="310"/>
      <c r="D27" s="310"/>
      <c r="E27" s="310"/>
      <c r="F27" s="310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422"/>
      <c r="T27" s="267">
        <f>SUM(T8,T14,T19,T20,T23,T24)</f>
        <v>0</v>
      </c>
      <c r="U27" s="267">
        <f t="shared" ref="U27:V27" si="3">SUM(U8,U14,U19,U20,U23,U24)</f>
        <v>0</v>
      </c>
      <c r="V27" s="267">
        <f t="shared" si="3"/>
        <v>0</v>
      </c>
      <c r="W27" s="285">
        <f>SUM(W8,W14,W19,W20,W23,W24)</f>
        <v>8000</v>
      </c>
      <c r="X27" s="285">
        <f t="shared" ref="X27:AF27" si="4">SUM(X8,X14,X19,X20,X23,X24)</f>
        <v>15300</v>
      </c>
      <c r="Y27" s="285">
        <f t="shared" si="4"/>
        <v>21200</v>
      </c>
      <c r="Z27" s="285">
        <f t="shared" si="4"/>
        <v>28300</v>
      </c>
      <c r="AA27" s="285">
        <f t="shared" si="4"/>
        <v>42000</v>
      </c>
      <c r="AB27" s="285">
        <f t="shared" si="4"/>
        <v>48000</v>
      </c>
      <c r="AC27" s="285">
        <f t="shared" si="4"/>
        <v>50000</v>
      </c>
      <c r="AD27" s="285">
        <f t="shared" si="4"/>
        <v>50000</v>
      </c>
      <c r="AE27" s="285">
        <f t="shared" si="4"/>
        <v>50000</v>
      </c>
      <c r="AF27" s="285">
        <f t="shared" si="4"/>
        <v>50000</v>
      </c>
    </row>
    <row r="28" spans="1:32" ht="18.75" customHeight="1" thickBot="1">
      <c r="A28" s="456" t="s">
        <v>133</v>
      </c>
      <c r="B28" s="164"/>
      <c r="C28" s="165"/>
      <c r="D28" s="165"/>
      <c r="E28" s="165"/>
      <c r="F28" s="165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204"/>
      <c r="R28" s="199"/>
      <c r="S28" s="164"/>
      <c r="T28" s="428"/>
      <c r="U28" s="428"/>
      <c r="V28" s="428"/>
      <c r="W28" s="241"/>
      <c r="X28" s="166"/>
      <c r="Y28" s="166"/>
      <c r="Z28" s="166"/>
      <c r="AA28" s="166"/>
      <c r="AB28" s="166"/>
      <c r="AC28" s="166"/>
      <c r="AD28" s="166"/>
      <c r="AE28" s="166"/>
      <c r="AF28" s="167"/>
    </row>
    <row r="29" spans="1:32" ht="15" customHeight="1">
      <c r="A29" s="177" t="s">
        <v>82</v>
      </c>
      <c r="B29" s="159" t="s">
        <v>53</v>
      </c>
      <c r="C29" s="160" t="s">
        <v>39</v>
      </c>
      <c r="D29" s="160" t="s">
        <v>44</v>
      </c>
      <c r="E29" s="178" t="s">
        <v>47</v>
      </c>
      <c r="F29" s="160" t="s">
        <v>48</v>
      </c>
      <c r="G29" s="175" t="s">
        <v>56</v>
      </c>
      <c r="H29" s="175" t="s">
        <v>56</v>
      </c>
      <c r="I29" s="175" t="s">
        <v>56</v>
      </c>
      <c r="J29" s="175" t="s">
        <v>56</v>
      </c>
      <c r="K29" s="175" t="s">
        <v>56</v>
      </c>
      <c r="L29" s="159">
        <v>36</v>
      </c>
      <c r="M29" s="159">
        <v>11</v>
      </c>
      <c r="N29" s="159"/>
      <c r="O29" s="159"/>
      <c r="P29" s="159"/>
      <c r="Q29" s="200"/>
      <c r="R29" s="198">
        <v>0</v>
      </c>
      <c r="S29" s="233"/>
      <c r="T29" s="436">
        <v>5974</v>
      </c>
      <c r="U29" s="437"/>
      <c r="V29" s="437"/>
      <c r="W29" s="251"/>
      <c r="X29" s="252"/>
      <c r="Y29" s="252"/>
      <c r="Z29" s="238"/>
      <c r="AA29" s="238"/>
      <c r="AB29" s="238"/>
      <c r="AC29" s="238"/>
      <c r="AD29" s="238"/>
      <c r="AE29" s="238"/>
      <c r="AF29" s="239"/>
    </row>
    <row r="30" spans="1:32" ht="15" customHeight="1">
      <c r="A30" s="169" t="s">
        <v>83</v>
      </c>
      <c r="B30" s="153" t="s">
        <v>53</v>
      </c>
      <c r="C30" s="155" t="s">
        <v>39</v>
      </c>
      <c r="D30" s="155" t="s">
        <v>44</v>
      </c>
      <c r="E30" s="148" t="s">
        <v>32</v>
      </c>
      <c r="F30" s="155" t="s">
        <v>48</v>
      </c>
      <c r="G30" s="153" t="s">
        <v>53</v>
      </c>
      <c r="H30" s="153" t="s">
        <v>39</v>
      </c>
      <c r="I30" s="155" t="s">
        <v>44</v>
      </c>
      <c r="J30" s="153" t="s">
        <v>32</v>
      </c>
      <c r="K30" s="153" t="s">
        <v>48</v>
      </c>
      <c r="L30" s="194">
        <v>40</v>
      </c>
      <c r="M30" s="194">
        <v>10</v>
      </c>
      <c r="N30" s="159" t="s">
        <v>89</v>
      </c>
      <c r="O30" s="194">
        <v>3</v>
      </c>
      <c r="P30" s="194">
        <v>7</v>
      </c>
      <c r="Q30" s="202">
        <v>5</v>
      </c>
      <c r="R30" s="198">
        <v>17.5</v>
      </c>
      <c r="S30" s="233"/>
      <c r="T30" s="438"/>
      <c r="U30" s="439">
        <v>7600</v>
      </c>
      <c r="V30" s="439">
        <v>20000</v>
      </c>
      <c r="W30" s="240">
        <v>25000</v>
      </c>
      <c r="X30" s="157">
        <v>26500</v>
      </c>
      <c r="Y30" s="157">
        <v>33500</v>
      </c>
      <c r="Z30" s="157">
        <v>44500</v>
      </c>
      <c r="AA30" s="157">
        <v>54500</v>
      </c>
      <c r="AB30" s="157">
        <v>61000</v>
      </c>
      <c r="AC30" s="157">
        <v>62500</v>
      </c>
      <c r="AD30" s="267">
        <v>62500</v>
      </c>
      <c r="AE30" s="267">
        <v>62500</v>
      </c>
      <c r="AF30" s="267">
        <v>62500</v>
      </c>
    </row>
    <row r="31" spans="1:32" ht="15" customHeight="1">
      <c r="A31" s="169" t="s">
        <v>0</v>
      </c>
      <c r="B31" s="153" t="s">
        <v>53</v>
      </c>
      <c r="C31" s="155" t="s">
        <v>39</v>
      </c>
      <c r="D31" s="155" t="s">
        <v>44</v>
      </c>
      <c r="E31" s="155" t="s">
        <v>47</v>
      </c>
      <c r="F31" s="155" t="s">
        <v>48</v>
      </c>
      <c r="G31" s="153" t="s">
        <v>53</v>
      </c>
      <c r="H31" s="153" t="s">
        <v>39</v>
      </c>
      <c r="I31" s="155" t="s">
        <v>44</v>
      </c>
      <c r="J31" s="153" t="s">
        <v>42</v>
      </c>
      <c r="K31" s="153" t="s">
        <v>48</v>
      </c>
      <c r="L31" s="194">
        <v>24</v>
      </c>
      <c r="M31" s="194">
        <v>14</v>
      </c>
      <c r="N31" s="159" t="s">
        <v>89</v>
      </c>
      <c r="O31" s="194">
        <v>8</v>
      </c>
      <c r="P31" s="194">
        <v>6</v>
      </c>
      <c r="Q31" s="202">
        <v>5</v>
      </c>
      <c r="R31" s="198">
        <v>0</v>
      </c>
      <c r="S31" s="233"/>
      <c r="T31" s="440">
        <v>510</v>
      </c>
      <c r="U31" s="449">
        <v>745</v>
      </c>
      <c r="V31" s="504"/>
      <c r="W31" s="501"/>
      <c r="X31" s="492"/>
      <c r="Y31" s="492"/>
      <c r="Z31" s="452"/>
      <c r="AA31" s="452"/>
      <c r="AB31" s="452"/>
      <c r="AC31" s="452"/>
      <c r="AD31" s="452"/>
      <c r="AE31" s="452"/>
      <c r="AF31" s="453"/>
    </row>
    <row r="32" spans="1:32" s="146" customFormat="1" ht="15" customHeight="1">
      <c r="A32" s="279" t="s">
        <v>129</v>
      </c>
      <c r="B32" s="263"/>
      <c r="C32" s="265"/>
      <c r="D32" s="265"/>
      <c r="E32" s="265"/>
      <c r="F32" s="265"/>
      <c r="G32" s="263"/>
      <c r="H32" s="263"/>
      <c r="I32" s="265"/>
      <c r="J32" s="263"/>
      <c r="K32" s="263"/>
      <c r="L32" s="313"/>
      <c r="M32" s="313"/>
      <c r="N32" s="269"/>
      <c r="O32" s="313"/>
      <c r="P32" s="313"/>
      <c r="Q32" s="322"/>
      <c r="R32" s="317"/>
      <c r="S32" s="381"/>
      <c r="T32" s="503"/>
      <c r="U32" s="504"/>
      <c r="V32" s="449">
        <v>840</v>
      </c>
      <c r="W32" s="450">
        <v>1500</v>
      </c>
      <c r="X32" s="451">
        <v>1650</v>
      </c>
      <c r="Y32" s="451">
        <v>1700</v>
      </c>
      <c r="Z32" s="451">
        <v>1800</v>
      </c>
      <c r="AA32" s="451">
        <v>1750</v>
      </c>
      <c r="AB32" s="451">
        <v>1650</v>
      </c>
      <c r="AC32" s="451">
        <v>1100</v>
      </c>
      <c r="AD32" s="451">
        <v>1100</v>
      </c>
      <c r="AE32" s="451">
        <v>1100</v>
      </c>
      <c r="AF32" s="451">
        <v>1100</v>
      </c>
    </row>
    <row r="33" spans="1:32" ht="15" customHeight="1">
      <c r="A33" s="169" t="s">
        <v>1</v>
      </c>
      <c r="B33" s="153" t="s">
        <v>53</v>
      </c>
      <c r="C33" s="155" t="s">
        <v>39</v>
      </c>
      <c r="D33" s="155" t="s">
        <v>44</v>
      </c>
      <c r="E33" s="155" t="s">
        <v>47</v>
      </c>
      <c r="F33" s="155" t="s">
        <v>48</v>
      </c>
      <c r="G33" s="153" t="s">
        <v>53</v>
      </c>
      <c r="H33" s="153" t="s">
        <v>39</v>
      </c>
      <c r="I33" s="155" t="s">
        <v>44</v>
      </c>
      <c r="J33" s="153" t="s">
        <v>42</v>
      </c>
      <c r="K33" s="153" t="s">
        <v>48</v>
      </c>
      <c r="L33" s="153">
        <v>24</v>
      </c>
      <c r="M33" s="194">
        <v>14</v>
      </c>
      <c r="N33" s="195" t="s">
        <v>89</v>
      </c>
      <c r="O33" s="194">
        <v>8</v>
      </c>
      <c r="P33" s="194">
        <v>6</v>
      </c>
      <c r="Q33" s="202">
        <v>5</v>
      </c>
      <c r="R33" s="198">
        <v>0</v>
      </c>
      <c r="S33" s="233"/>
      <c r="T33" s="440">
        <v>953</v>
      </c>
      <c r="U33" s="449">
        <v>1200</v>
      </c>
      <c r="V33" s="449">
        <v>1250</v>
      </c>
      <c r="W33" s="450">
        <f t="shared" ref="W33" si="5">V33*0.9</f>
        <v>1125</v>
      </c>
      <c r="X33" s="451">
        <f t="shared" ref="X33" si="6">W33*0.82</f>
        <v>922.5</v>
      </c>
      <c r="Y33" s="451">
        <f t="shared" ref="Y33" si="7">X33*0.78</f>
        <v>719.55000000000007</v>
      </c>
      <c r="Z33" s="492"/>
      <c r="AA33" s="492"/>
      <c r="AB33" s="492"/>
      <c r="AC33" s="492"/>
      <c r="AD33" s="492"/>
      <c r="AE33" s="492"/>
      <c r="AF33" s="492"/>
    </row>
    <row r="34" spans="1:32" s="146" customFormat="1" ht="15" customHeight="1">
      <c r="A34" s="279" t="s">
        <v>130</v>
      </c>
      <c r="B34" s="263"/>
      <c r="C34" s="265"/>
      <c r="D34" s="265"/>
      <c r="E34" s="265"/>
      <c r="F34" s="265"/>
      <c r="G34" s="263"/>
      <c r="H34" s="263"/>
      <c r="I34" s="265"/>
      <c r="J34" s="263"/>
      <c r="K34" s="263"/>
      <c r="L34" s="263"/>
      <c r="M34" s="313"/>
      <c r="N34" s="314"/>
      <c r="O34" s="313"/>
      <c r="P34" s="313"/>
      <c r="Q34" s="322"/>
      <c r="R34" s="317"/>
      <c r="S34" s="381"/>
      <c r="T34" s="503"/>
      <c r="U34" s="504"/>
      <c r="V34" s="504"/>
      <c r="W34" s="501"/>
      <c r="X34" s="492"/>
      <c r="Y34" s="492"/>
      <c r="Z34" s="451">
        <v>920</v>
      </c>
      <c r="AA34" s="451">
        <v>1120</v>
      </c>
      <c r="AB34" s="451">
        <v>1150</v>
      </c>
      <c r="AC34" s="451">
        <v>900</v>
      </c>
      <c r="AD34" s="451">
        <v>900</v>
      </c>
      <c r="AE34" s="451">
        <v>900</v>
      </c>
      <c r="AF34" s="451">
        <v>900</v>
      </c>
    </row>
    <row r="35" spans="1:32" s="146" customFormat="1" ht="15" customHeight="1">
      <c r="A35" s="279" t="s">
        <v>122</v>
      </c>
      <c r="B35" s="263"/>
      <c r="C35" s="265"/>
      <c r="D35" s="265"/>
      <c r="E35" s="265"/>
      <c r="F35" s="265"/>
      <c r="G35" s="263"/>
      <c r="H35" s="263"/>
      <c r="I35" s="265"/>
      <c r="J35" s="263"/>
      <c r="K35" s="263"/>
      <c r="L35" s="263"/>
      <c r="M35" s="313"/>
      <c r="N35" s="314"/>
      <c r="O35" s="313"/>
      <c r="P35" s="313"/>
      <c r="Q35" s="322"/>
      <c r="R35" s="317"/>
      <c r="S35" s="381"/>
      <c r="T35" s="440">
        <v>33563</v>
      </c>
      <c r="U35" s="449">
        <v>36000</v>
      </c>
      <c r="V35" s="449">
        <f t="shared" ref="V35:V40" si="8">U35*0.75</f>
        <v>27000</v>
      </c>
      <c r="W35" s="450">
        <v>31500</v>
      </c>
      <c r="X35" s="451">
        <v>26727</v>
      </c>
      <c r="Y35" s="451">
        <v>22260</v>
      </c>
      <c r="Z35" s="451">
        <f t="shared" ref="Z35" si="9">Y35*0.67</f>
        <v>14914.2</v>
      </c>
      <c r="AA35" s="451">
        <v>6708</v>
      </c>
      <c r="AB35" s="452"/>
      <c r="AC35" s="452"/>
      <c r="AD35" s="452"/>
      <c r="AE35" s="452"/>
      <c r="AF35" s="452"/>
    </row>
    <row r="36" spans="1:32" s="146" customFormat="1" ht="15" customHeight="1">
      <c r="A36" s="279" t="s">
        <v>123</v>
      </c>
      <c r="B36" s="263"/>
      <c r="C36" s="265"/>
      <c r="D36" s="265"/>
      <c r="E36" s="265"/>
      <c r="F36" s="265"/>
      <c r="G36" s="263"/>
      <c r="H36" s="263"/>
      <c r="I36" s="265"/>
      <c r="J36" s="263"/>
      <c r="K36" s="263"/>
      <c r="L36" s="263"/>
      <c r="M36" s="313"/>
      <c r="N36" s="314"/>
      <c r="O36" s="313"/>
      <c r="P36" s="313"/>
      <c r="Q36" s="322"/>
      <c r="R36" s="317"/>
      <c r="S36" s="381"/>
      <c r="T36" s="440">
        <v>2880</v>
      </c>
      <c r="U36" s="449">
        <v>3755</v>
      </c>
      <c r="V36" s="449">
        <v>2685</v>
      </c>
      <c r="W36" s="501"/>
      <c r="X36" s="492"/>
      <c r="Y36" s="492"/>
      <c r="Z36" s="492"/>
      <c r="AA36" s="492"/>
      <c r="AB36" s="492"/>
      <c r="AC36" s="452"/>
      <c r="AD36" s="452"/>
      <c r="AE36" s="452"/>
      <c r="AF36" s="452"/>
    </row>
    <row r="37" spans="1:32" s="146" customFormat="1" ht="15" customHeight="1">
      <c r="A37" s="279" t="s">
        <v>124</v>
      </c>
      <c r="B37" s="263"/>
      <c r="C37" s="265"/>
      <c r="D37" s="265"/>
      <c r="E37" s="265"/>
      <c r="F37" s="265"/>
      <c r="G37" s="263"/>
      <c r="H37" s="263"/>
      <c r="I37" s="265"/>
      <c r="J37" s="263"/>
      <c r="K37" s="263"/>
      <c r="L37" s="263"/>
      <c r="M37" s="313"/>
      <c r="N37" s="314"/>
      <c r="O37" s="313"/>
      <c r="P37" s="313"/>
      <c r="Q37" s="322"/>
      <c r="R37" s="317"/>
      <c r="S37" s="381"/>
      <c r="T37" s="440">
        <v>3586</v>
      </c>
      <c r="U37" s="449">
        <v>5000</v>
      </c>
      <c r="V37" s="449">
        <f t="shared" si="8"/>
        <v>3750</v>
      </c>
      <c r="W37" s="501"/>
      <c r="X37" s="492"/>
      <c r="Y37" s="492"/>
      <c r="Z37" s="492"/>
      <c r="AA37" s="492"/>
      <c r="AB37" s="492"/>
      <c r="AC37" s="452"/>
      <c r="AD37" s="452"/>
      <c r="AE37" s="452"/>
      <c r="AF37" s="452"/>
    </row>
    <row r="38" spans="1:32" s="146" customFormat="1" ht="15" customHeight="1">
      <c r="A38" s="279" t="s">
        <v>125</v>
      </c>
      <c r="B38" s="263"/>
      <c r="C38" s="265"/>
      <c r="D38" s="265"/>
      <c r="E38" s="265"/>
      <c r="F38" s="265"/>
      <c r="G38" s="263"/>
      <c r="H38" s="263"/>
      <c r="I38" s="265"/>
      <c r="J38" s="263"/>
      <c r="K38" s="263"/>
      <c r="L38" s="263"/>
      <c r="M38" s="313"/>
      <c r="N38" s="314"/>
      <c r="O38" s="313"/>
      <c r="P38" s="313"/>
      <c r="Q38" s="322"/>
      <c r="R38" s="317"/>
      <c r="S38" s="381"/>
      <c r="T38" s="440">
        <v>3241</v>
      </c>
      <c r="U38" s="449">
        <v>4500</v>
      </c>
      <c r="V38" s="449">
        <f t="shared" si="8"/>
        <v>3375</v>
      </c>
      <c r="W38" s="501"/>
      <c r="X38" s="492"/>
      <c r="Y38" s="492"/>
      <c r="Z38" s="492"/>
      <c r="AA38" s="492"/>
      <c r="AB38" s="492"/>
      <c r="AC38" s="452"/>
      <c r="AD38" s="452"/>
      <c r="AE38" s="452"/>
      <c r="AF38" s="452"/>
    </row>
    <row r="39" spans="1:32" s="146" customFormat="1" ht="15" customHeight="1">
      <c r="A39" s="279" t="s">
        <v>126</v>
      </c>
      <c r="B39" s="263"/>
      <c r="C39" s="265"/>
      <c r="D39" s="265"/>
      <c r="E39" s="265"/>
      <c r="F39" s="265"/>
      <c r="G39" s="263"/>
      <c r="H39" s="263"/>
      <c r="I39" s="265"/>
      <c r="J39" s="263"/>
      <c r="K39" s="263"/>
      <c r="L39" s="263"/>
      <c r="M39" s="313"/>
      <c r="N39" s="314"/>
      <c r="O39" s="313"/>
      <c r="P39" s="313"/>
      <c r="Q39" s="322"/>
      <c r="R39" s="317"/>
      <c r="S39" s="381"/>
      <c r="T39" s="440">
        <v>11384</v>
      </c>
      <c r="U39" s="449">
        <v>13000</v>
      </c>
      <c r="V39" s="449">
        <f t="shared" si="8"/>
        <v>9750</v>
      </c>
      <c r="W39" s="501"/>
      <c r="X39" s="492"/>
      <c r="Y39" s="492"/>
      <c r="Z39" s="492"/>
      <c r="AA39" s="492"/>
      <c r="AB39" s="492"/>
      <c r="AC39" s="452"/>
      <c r="AD39" s="452"/>
      <c r="AE39" s="452"/>
      <c r="AF39" s="452"/>
    </row>
    <row r="40" spans="1:32" s="146" customFormat="1" ht="15" customHeight="1">
      <c r="A40" s="279" t="s">
        <v>127</v>
      </c>
      <c r="B40" s="263"/>
      <c r="C40" s="265"/>
      <c r="D40" s="265"/>
      <c r="E40" s="265"/>
      <c r="F40" s="265"/>
      <c r="G40" s="263"/>
      <c r="H40" s="263"/>
      <c r="I40" s="265"/>
      <c r="J40" s="263"/>
      <c r="K40" s="263"/>
      <c r="L40" s="263"/>
      <c r="M40" s="313"/>
      <c r="N40" s="314"/>
      <c r="O40" s="313"/>
      <c r="P40" s="313"/>
      <c r="Q40" s="322"/>
      <c r="R40" s="317"/>
      <c r="S40" s="381"/>
      <c r="T40" s="440">
        <v>32977</v>
      </c>
      <c r="U40" s="449">
        <v>35000</v>
      </c>
      <c r="V40" s="449">
        <f t="shared" si="8"/>
        <v>26250</v>
      </c>
      <c r="W40" s="450">
        <v>32675</v>
      </c>
      <c r="X40" s="451">
        <v>25700</v>
      </c>
      <c r="Y40" s="451">
        <v>18420</v>
      </c>
      <c r="Z40" s="451">
        <v>11266</v>
      </c>
      <c r="AA40" s="451">
        <v>4522</v>
      </c>
      <c r="AB40" s="451">
        <v>1300</v>
      </c>
      <c r="AC40" s="452"/>
      <c r="AD40" s="452"/>
      <c r="AE40" s="452"/>
      <c r="AF40" s="452"/>
    </row>
    <row r="41" spans="1:32" ht="15" customHeight="1">
      <c r="A41" s="169" t="s">
        <v>84</v>
      </c>
      <c r="B41" s="153" t="s">
        <v>53</v>
      </c>
      <c r="C41" s="155" t="s">
        <v>39</v>
      </c>
      <c r="D41" s="155" t="s">
        <v>44</v>
      </c>
      <c r="E41" s="155" t="s">
        <v>47</v>
      </c>
      <c r="F41" s="155" t="s">
        <v>48</v>
      </c>
      <c r="G41" s="158" t="s">
        <v>56</v>
      </c>
      <c r="H41" s="158" t="s">
        <v>56</v>
      </c>
      <c r="I41" s="158" t="s">
        <v>56</v>
      </c>
      <c r="J41" s="158" t="s">
        <v>56</v>
      </c>
      <c r="K41" s="158" t="s">
        <v>56</v>
      </c>
      <c r="L41" s="153">
        <v>39</v>
      </c>
      <c r="M41" s="153">
        <v>15</v>
      </c>
      <c r="N41" s="153"/>
      <c r="O41" s="153"/>
      <c r="P41" s="153"/>
      <c r="Q41" s="202"/>
      <c r="R41" s="198">
        <v>0</v>
      </c>
      <c r="S41" s="233"/>
      <c r="T41" s="440">
        <v>9272</v>
      </c>
      <c r="U41" s="438"/>
      <c r="V41" s="438"/>
      <c r="W41" s="235"/>
      <c r="X41" s="149"/>
      <c r="Y41" s="149"/>
      <c r="Z41" s="149"/>
      <c r="AA41" s="149"/>
      <c r="AB41" s="149"/>
      <c r="AC41" s="149"/>
      <c r="AD41" s="149"/>
      <c r="AE41" s="149"/>
      <c r="AF41" s="150"/>
    </row>
    <row r="42" spans="1:32" ht="15" customHeight="1" thickBot="1">
      <c r="A42" s="479" t="s">
        <v>85</v>
      </c>
      <c r="B42" s="264" t="s">
        <v>53</v>
      </c>
      <c r="C42" s="273" t="s">
        <v>39</v>
      </c>
      <c r="D42" s="273" t="s">
        <v>44</v>
      </c>
      <c r="E42" s="273" t="s">
        <v>32</v>
      </c>
      <c r="F42" s="273" t="s">
        <v>48</v>
      </c>
      <c r="G42" s="264" t="s">
        <v>53</v>
      </c>
      <c r="H42" s="264" t="s">
        <v>39</v>
      </c>
      <c r="I42" s="273" t="s">
        <v>44</v>
      </c>
      <c r="J42" s="264" t="s">
        <v>32</v>
      </c>
      <c r="K42" s="264" t="s">
        <v>48</v>
      </c>
      <c r="L42" s="315">
        <v>40</v>
      </c>
      <c r="M42" s="315">
        <v>10</v>
      </c>
      <c r="N42" s="481" t="s">
        <v>89</v>
      </c>
      <c r="O42" s="315">
        <v>4</v>
      </c>
      <c r="P42" s="315">
        <v>6</v>
      </c>
      <c r="Q42" s="323">
        <v>5</v>
      </c>
      <c r="R42" s="353">
        <v>12.5</v>
      </c>
      <c r="S42" s="382"/>
      <c r="T42" s="518">
        <v>700</v>
      </c>
      <c r="U42" s="518">
        <v>9000</v>
      </c>
      <c r="V42" s="518">
        <v>15000</v>
      </c>
      <c r="W42" s="519">
        <v>20000</v>
      </c>
      <c r="X42" s="484">
        <v>21000</v>
      </c>
      <c r="Y42" s="484">
        <v>24500</v>
      </c>
      <c r="Z42" s="484">
        <v>30500</v>
      </c>
      <c r="AA42" s="484">
        <v>35500</v>
      </c>
      <c r="AB42" s="484">
        <v>39000</v>
      </c>
      <c r="AC42" s="484">
        <v>39600</v>
      </c>
      <c r="AD42" s="484">
        <v>39600</v>
      </c>
      <c r="AE42" s="484">
        <v>39600</v>
      </c>
      <c r="AF42" s="484">
        <v>39600</v>
      </c>
    </row>
    <row r="43" spans="1:32" s="146" customFormat="1" ht="15" customHeight="1">
      <c r="A43" s="526" t="s">
        <v>133</v>
      </c>
      <c r="B43" s="301"/>
      <c r="C43" s="302"/>
      <c r="D43" s="302"/>
      <c r="E43" s="302"/>
      <c r="F43" s="302"/>
      <c r="G43" s="301"/>
      <c r="H43" s="301"/>
      <c r="I43" s="301"/>
      <c r="J43" s="301"/>
      <c r="K43" s="301"/>
      <c r="L43" s="301"/>
      <c r="M43" s="301"/>
      <c r="N43" s="301"/>
      <c r="O43" s="301"/>
      <c r="P43" s="301"/>
      <c r="Q43" s="301"/>
      <c r="R43" s="301"/>
      <c r="S43" s="419"/>
      <c r="T43" s="520">
        <f>SUM(T29:T42)</f>
        <v>105040</v>
      </c>
      <c r="U43" s="520">
        <f t="shared" ref="U43:AF43" si="10">SUM(U29:U42)</f>
        <v>115800</v>
      </c>
      <c r="V43" s="520">
        <f t="shared" si="10"/>
        <v>109900</v>
      </c>
      <c r="W43" s="520">
        <f t="shared" si="10"/>
        <v>111800</v>
      </c>
      <c r="X43" s="520">
        <f t="shared" si="10"/>
        <v>102499.5</v>
      </c>
      <c r="Y43" s="520">
        <f t="shared" si="10"/>
        <v>101099.55</v>
      </c>
      <c r="Z43" s="520">
        <f t="shared" si="10"/>
        <v>103900.2</v>
      </c>
      <c r="AA43" s="520">
        <f t="shared" si="10"/>
        <v>104100</v>
      </c>
      <c r="AB43" s="520">
        <f t="shared" si="10"/>
        <v>104100</v>
      </c>
      <c r="AC43" s="520">
        <f t="shared" si="10"/>
        <v>104100</v>
      </c>
      <c r="AD43" s="520">
        <f t="shared" si="10"/>
        <v>104100</v>
      </c>
      <c r="AE43" s="520">
        <f t="shared" si="10"/>
        <v>104100</v>
      </c>
      <c r="AF43" s="521">
        <f t="shared" si="10"/>
        <v>104100</v>
      </c>
    </row>
    <row r="44" spans="1:32" s="146" customFormat="1" ht="15" customHeight="1">
      <c r="A44" s="305" t="s">
        <v>31</v>
      </c>
      <c r="B44" s="298"/>
      <c r="C44" s="299"/>
      <c r="D44" s="299"/>
      <c r="E44" s="299"/>
      <c r="F44" s="299"/>
      <c r="G44" s="298"/>
      <c r="H44" s="298"/>
      <c r="I44" s="298"/>
      <c r="J44" s="298"/>
      <c r="K44" s="298"/>
      <c r="L44" s="298"/>
      <c r="M44" s="298"/>
      <c r="N44" s="298"/>
      <c r="O44" s="298"/>
      <c r="P44" s="298"/>
      <c r="Q44" s="298"/>
      <c r="R44" s="298"/>
      <c r="S44" s="420"/>
      <c r="T44" s="455">
        <f>SUM(T29,T31:T41)</f>
        <v>104340</v>
      </c>
      <c r="U44" s="455">
        <f t="shared" ref="U44:AF44" si="11">SUM(U29,U31:U41)</f>
        <v>99200</v>
      </c>
      <c r="V44" s="455">
        <f t="shared" si="11"/>
        <v>74900</v>
      </c>
      <c r="W44" s="455">
        <f t="shared" si="11"/>
        <v>66800</v>
      </c>
      <c r="X44" s="455">
        <f t="shared" si="11"/>
        <v>54999.5</v>
      </c>
      <c r="Y44" s="455">
        <f t="shared" si="11"/>
        <v>43099.55</v>
      </c>
      <c r="Z44" s="455">
        <f t="shared" si="11"/>
        <v>28900.2</v>
      </c>
      <c r="AA44" s="455">
        <f t="shared" si="11"/>
        <v>14100</v>
      </c>
      <c r="AB44" s="455">
        <f t="shared" si="11"/>
        <v>4100</v>
      </c>
      <c r="AC44" s="455">
        <f t="shared" si="11"/>
        <v>2000</v>
      </c>
      <c r="AD44" s="455">
        <f t="shared" si="11"/>
        <v>2000</v>
      </c>
      <c r="AE44" s="455">
        <f t="shared" si="11"/>
        <v>2000</v>
      </c>
      <c r="AF44" s="522">
        <f t="shared" si="11"/>
        <v>2000</v>
      </c>
    </row>
    <row r="45" spans="1:32" s="146" customFormat="1" ht="15" customHeight="1" thickBot="1">
      <c r="A45" s="308" t="s">
        <v>32</v>
      </c>
      <c r="B45" s="309"/>
      <c r="C45" s="310"/>
      <c r="D45" s="310"/>
      <c r="E45" s="310"/>
      <c r="F45" s="310"/>
      <c r="G45" s="309"/>
      <c r="H45" s="309"/>
      <c r="I45" s="309"/>
      <c r="J45" s="309"/>
      <c r="K45" s="309"/>
      <c r="L45" s="309"/>
      <c r="M45" s="309"/>
      <c r="N45" s="309"/>
      <c r="O45" s="309"/>
      <c r="P45" s="309"/>
      <c r="Q45" s="309"/>
      <c r="R45" s="309"/>
      <c r="S45" s="422"/>
      <c r="T45" s="448">
        <f>SUM(T30,T42)</f>
        <v>700</v>
      </c>
      <c r="U45" s="448">
        <f t="shared" ref="U45:AF45" si="12">SUM(U30,U42)</f>
        <v>16600</v>
      </c>
      <c r="V45" s="448">
        <f t="shared" si="12"/>
        <v>35000</v>
      </c>
      <c r="W45" s="448">
        <f t="shared" si="12"/>
        <v>45000</v>
      </c>
      <c r="X45" s="448">
        <f t="shared" si="12"/>
        <v>47500</v>
      </c>
      <c r="Y45" s="448">
        <f t="shared" si="12"/>
        <v>58000</v>
      </c>
      <c r="Z45" s="448">
        <f t="shared" si="12"/>
        <v>75000</v>
      </c>
      <c r="AA45" s="448">
        <f t="shared" si="12"/>
        <v>90000</v>
      </c>
      <c r="AB45" s="448">
        <f t="shared" si="12"/>
        <v>100000</v>
      </c>
      <c r="AC45" s="448">
        <f t="shared" si="12"/>
        <v>102100</v>
      </c>
      <c r="AD45" s="448">
        <f t="shared" si="12"/>
        <v>102100</v>
      </c>
      <c r="AE45" s="448">
        <f t="shared" si="12"/>
        <v>102100</v>
      </c>
      <c r="AF45" s="523">
        <f t="shared" si="12"/>
        <v>102100</v>
      </c>
    </row>
    <row r="46" spans="1:32" s="146" customFormat="1" ht="21" customHeight="1" thickBot="1">
      <c r="A46" s="524" t="s">
        <v>132</v>
      </c>
      <c r="B46" s="508"/>
      <c r="C46" s="509"/>
      <c r="D46" s="509"/>
      <c r="E46" s="509"/>
      <c r="F46" s="509"/>
      <c r="G46" s="508"/>
      <c r="H46" s="508"/>
      <c r="I46" s="509"/>
      <c r="J46" s="508"/>
      <c r="K46" s="508"/>
      <c r="L46" s="510"/>
      <c r="M46" s="510"/>
      <c r="N46" s="508"/>
      <c r="O46" s="510"/>
      <c r="P46" s="510"/>
      <c r="Q46" s="511"/>
      <c r="R46" s="512"/>
      <c r="S46" s="513"/>
      <c r="T46" s="514"/>
      <c r="U46" s="514"/>
      <c r="V46" s="514"/>
      <c r="W46" s="515"/>
      <c r="X46" s="516"/>
      <c r="Y46" s="516"/>
      <c r="Z46" s="516"/>
      <c r="AA46" s="516"/>
      <c r="AB46" s="516"/>
      <c r="AC46" s="516"/>
      <c r="AD46" s="516"/>
      <c r="AE46" s="516"/>
      <c r="AF46" s="517"/>
    </row>
    <row r="47" spans="1:32" ht="15" customHeight="1">
      <c r="A47" s="292" t="s">
        <v>2</v>
      </c>
      <c r="B47" s="269" t="s">
        <v>45</v>
      </c>
      <c r="C47" s="270" t="s">
        <v>39</v>
      </c>
      <c r="D47" s="270" t="s">
        <v>44</v>
      </c>
      <c r="E47" s="270" t="s">
        <v>47</v>
      </c>
      <c r="F47" s="270" t="s">
        <v>48</v>
      </c>
      <c r="G47" s="269" t="s">
        <v>45</v>
      </c>
      <c r="H47" s="269" t="s">
        <v>39</v>
      </c>
      <c r="I47" s="270" t="s">
        <v>44</v>
      </c>
      <c r="J47" s="269" t="s">
        <v>42</v>
      </c>
      <c r="K47" s="269" t="s">
        <v>48</v>
      </c>
      <c r="L47" s="269">
        <v>40</v>
      </c>
      <c r="M47" s="314">
        <v>16</v>
      </c>
      <c r="N47" s="159" t="s">
        <v>89</v>
      </c>
      <c r="O47" s="314">
        <v>10</v>
      </c>
      <c r="P47" s="314">
        <v>6</v>
      </c>
      <c r="Q47" s="325">
        <v>5</v>
      </c>
      <c r="R47" s="198">
        <v>0</v>
      </c>
      <c r="S47" s="233"/>
      <c r="T47" s="436">
        <v>7811</v>
      </c>
      <c r="U47" s="436">
        <v>16250</v>
      </c>
      <c r="V47" s="436">
        <v>18600</v>
      </c>
      <c r="W47" s="247">
        <v>17950</v>
      </c>
      <c r="X47" s="248">
        <v>8300</v>
      </c>
      <c r="Y47" s="506"/>
      <c r="Z47" s="291"/>
      <c r="AA47" s="291"/>
      <c r="AB47" s="291"/>
      <c r="AC47" s="291"/>
      <c r="AD47" s="291"/>
      <c r="AE47" s="291"/>
      <c r="AF47" s="507"/>
    </row>
    <row r="48" spans="1:32" s="146" customFormat="1" ht="15" customHeight="1">
      <c r="A48" s="279" t="s">
        <v>131</v>
      </c>
      <c r="B48" s="263"/>
      <c r="C48" s="265"/>
      <c r="D48" s="265"/>
      <c r="E48" s="265"/>
      <c r="F48" s="265"/>
      <c r="G48" s="263"/>
      <c r="H48" s="263"/>
      <c r="I48" s="265"/>
      <c r="J48" s="263"/>
      <c r="K48" s="263"/>
      <c r="L48" s="263"/>
      <c r="M48" s="313"/>
      <c r="N48" s="269"/>
      <c r="O48" s="313"/>
      <c r="P48" s="313"/>
      <c r="Q48" s="322"/>
      <c r="R48" s="317"/>
      <c r="S48" s="381"/>
      <c r="T48" s="503"/>
      <c r="U48" s="503"/>
      <c r="V48" s="503"/>
      <c r="W48" s="393"/>
      <c r="X48" s="368"/>
      <c r="Y48" s="266">
        <v>2000</v>
      </c>
      <c r="Z48" s="266">
        <v>1950</v>
      </c>
      <c r="AA48" s="266">
        <v>1900</v>
      </c>
      <c r="AB48" s="266">
        <v>1800</v>
      </c>
      <c r="AC48" s="266">
        <v>1700</v>
      </c>
      <c r="AD48" s="266">
        <v>1700</v>
      </c>
      <c r="AE48" s="266">
        <v>1700</v>
      </c>
      <c r="AF48" s="266">
        <v>1700</v>
      </c>
    </row>
    <row r="49" spans="1:32" ht="15" customHeight="1">
      <c r="A49" s="169" t="s">
        <v>3</v>
      </c>
      <c r="B49" s="153" t="s">
        <v>45</v>
      </c>
      <c r="C49" s="155" t="s">
        <v>39</v>
      </c>
      <c r="D49" s="155" t="s">
        <v>44</v>
      </c>
      <c r="E49" s="155" t="s">
        <v>47</v>
      </c>
      <c r="F49" s="155" t="s">
        <v>48</v>
      </c>
      <c r="G49" s="153" t="s">
        <v>45</v>
      </c>
      <c r="H49" s="153" t="s">
        <v>39</v>
      </c>
      <c r="I49" s="155" t="s">
        <v>44</v>
      </c>
      <c r="J49" s="153" t="s">
        <v>42</v>
      </c>
      <c r="K49" s="153" t="s">
        <v>48</v>
      </c>
      <c r="L49" s="194">
        <v>24</v>
      </c>
      <c r="M49" s="194">
        <v>14</v>
      </c>
      <c r="N49" s="159" t="s">
        <v>89</v>
      </c>
      <c r="O49" s="194">
        <v>8</v>
      </c>
      <c r="P49" s="194">
        <v>6</v>
      </c>
      <c r="Q49" s="202">
        <v>5</v>
      </c>
      <c r="R49" s="198">
        <v>0</v>
      </c>
      <c r="S49" s="233"/>
      <c r="T49" s="440">
        <v>509</v>
      </c>
      <c r="U49" s="440">
        <v>1100</v>
      </c>
      <c r="V49" s="440">
        <v>1200</v>
      </c>
      <c r="W49" s="236">
        <v>1150</v>
      </c>
      <c r="X49" s="156">
        <v>800</v>
      </c>
      <c r="Y49" s="156">
        <v>800</v>
      </c>
      <c r="Z49" s="156">
        <v>850</v>
      </c>
      <c r="AA49" s="266">
        <v>900</v>
      </c>
      <c r="AB49" s="266">
        <v>1000</v>
      </c>
      <c r="AC49" s="266">
        <v>1100</v>
      </c>
      <c r="AD49" s="266">
        <v>1100</v>
      </c>
      <c r="AE49" s="266">
        <v>1100</v>
      </c>
      <c r="AF49" s="266">
        <v>1100</v>
      </c>
    </row>
    <row r="50" spans="1:32" ht="15" customHeight="1">
      <c r="A50" s="169" t="s">
        <v>23</v>
      </c>
      <c r="B50" s="153" t="s">
        <v>56</v>
      </c>
      <c r="C50" s="153" t="s">
        <v>56</v>
      </c>
      <c r="D50" s="153" t="s">
        <v>56</v>
      </c>
      <c r="E50" s="153" t="s">
        <v>56</v>
      </c>
      <c r="F50" s="153" t="s">
        <v>56</v>
      </c>
      <c r="G50" s="194" t="s">
        <v>113</v>
      </c>
      <c r="H50" s="194" t="s">
        <v>114</v>
      </c>
      <c r="I50" s="194" t="s">
        <v>94</v>
      </c>
      <c r="J50" s="153" t="s">
        <v>32</v>
      </c>
      <c r="K50" s="153" t="s">
        <v>49</v>
      </c>
      <c r="L50" s="197">
        <v>40</v>
      </c>
      <c r="M50" s="197">
        <v>10</v>
      </c>
      <c r="N50" s="159" t="s">
        <v>93</v>
      </c>
      <c r="O50" s="194">
        <v>4</v>
      </c>
      <c r="P50" s="194">
        <v>6</v>
      </c>
      <c r="Q50" s="202">
        <v>5</v>
      </c>
      <c r="R50" s="198">
        <v>17.5</v>
      </c>
      <c r="S50" s="233"/>
      <c r="T50" s="441"/>
      <c r="U50" s="441"/>
      <c r="V50" s="441"/>
      <c r="W50" s="393"/>
      <c r="X50" s="157">
        <v>7000</v>
      </c>
      <c r="Y50" s="157">
        <v>14500</v>
      </c>
      <c r="Z50" s="157">
        <v>14900</v>
      </c>
      <c r="AA50" s="157">
        <v>15300</v>
      </c>
      <c r="AB50" s="267">
        <v>15300</v>
      </c>
      <c r="AC50" s="267">
        <v>15300</v>
      </c>
      <c r="AD50" s="267">
        <v>15300</v>
      </c>
      <c r="AE50" s="267">
        <v>15300</v>
      </c>
      <c r="AF50" s="267">
        <v>15300</v>
      </c>
    </row>
    <row r="51" spans="1:32" ht="15" customHeight="1">
      <c r="A51" s="169" t="s">
        <v>24</v>
      </c>
      <c r="B51" s="153" t="s">
        <v>56</v>
      </c>
      <c r="C51" s="153" t="s">
        <v>56</v>
      </c>
      <c r="D51" s="153" t="s">
        <v>56</v>
      </c>
      <c r="E51" s="153" t="s">
        <v>56</v>
      </c>
      <c r="F51" s="153" t="s">
        <v>56</v>
      </c>
      <c r="G51" s="194" t="s">
        <v>113</v>
      </c>
      <c r="H51" s="194" t="s">
        <v>114</v>
      </c>
      <c r="I51" s="194" t="s">
        <v>94</v>
      </c>
      <c r="J51" s="153" t="s">
        <v>32</v>
      </c>
      <c r="K51" s="153" t="s">
        <v>49</v>
      </c>
      <c r="L51" s="197">
        <v>40</v>
      </c>
      <c r="M51" s="197">
        <v>10</v>
      </c>
      <c r="N51" s="159" t="s">
        <v>93</v>
      </c>
      <c r="O51" s="194">
        <v>3</v>
      </c>
      <c r="P51" s="194">
        <v>7</v>
      </c>
      <c r="Q51" s="202">
        <v>5</v>
      </c>
      <c r="R51" s="198">
        <v>7.5</v>
      </c>
      <c r="S51" s="233"/>
      <c r="T51" s="441"/>
      <c r="U51" s="441"/>
      <c r="V51" s="441"/>
      <c r="W51" s="393"/>
      <c r="X51" s="157">
        <v>2000</v>
      </c>
      <c r="Y51" s="157">
        <v>4000</v>
      </c>
      <c r="Z51" s="157">
        <v>4200</v>
      </c>
      <c r="AA51" s="157">
        <v>4400</v>
      </c>
      <c r="AB51" s="267">
        <v>4400</v>
      </c>
      <c r="AC51" s="267">
        <v>4400</v>
      </c>
      <c r="AD51" s="267">
        <v>4400</v>
      </c>
      <c r="AE51" s="267">
        <v>4400</v>
      </c>
      <c r="AF51" s="267">
        <v>4400</v>
      </c>
    </row>
    <row r="52" spans="1:32" ht="15" customHeight="1" thickBot="1">
      <c r="A52" s="479" t="s">
        <v>25</v>
      </c>
      <c r="B52" s="264" t="s">
        <v>56</v>
      </c>
      <c r="C52" s="264" t="s">
        <v>56</v>
      </c>
      <c r="D52" s="264" t="s">
        <v>56</v>
      </c>
      <c r="E52" s="264" t="s">
        <v>56</v>
      </c>
      <c r="F52" s="264" t="s">
        <v>56</v>
      </c>
      <c r="G52" s="264" t="s">
        <v>45</v>
      </c>
      <c r="H52" s="264" t="s">
        <v>39</v>
      </c>
      <c r="I52" s="273" t="s">
        <v>44</v>
      </c>
      <c r="J52" s="264" t="s">
        <v>32</v>
      </c>
      <c r="K52" s="264" t="s">
        <v>49</v>
      </c>
      <c r="L52" s="480">
        <v>40</v>
      </c>
      <c r="M52" s="480">
        <v>10</v>
      </c>
      <c r="N52" s="481" t="s">
        <v>89</v>
      </c>
      <c r="O52" s="315">
        <v>3</v>
      </c>
      <c r="P52" s="315">
        <v>7</v>
      </c>
      <c r="Q52" s="323">
        <v>5</v>
      </c>
      <c r="R52" s="353">
        <v>7.5</v>
      </c>
      <c r="S52" s="234"/>
      <c r="T52" s="482"/>
      <c r="U52" s="482"/>
      <c r="V52" s="482"/>
      <c r="W52" s="483"/>
      <c r="X52" s="484">
        <v>2000</v>
      </c>
      <c r="Y52" s="484">
        <v>4000</v>
      </c>
      <c r="Z52" s="484">
        <v>4200</v>
      </c>
      <c r="AA52" s="484">
        <v>4400</v>
      </c>
      <c r="AB52" s="484">
        <v>4400</v>
      </c>
      <c r="AC52" s="484">
        <v>4400</v>
      </c>
      <c r="AD52" s="484">
        <v>4400</v>
      </c>
      <c r="AE52" s="484">
        <v>4400</v>
      </c>
      <c r="AF52" s="484">
        <v>4400</v>
      </c>
    </row>
    <row r="53" spans="1:32" s="146" customFormat="1" ht="15" customHeight="1">
      <c r="A53" s="527" t="s">
        <v>132</v>
      </c>
      <c r="B53" s="528"/>
      <c r="C53" s="529"/>
      <c r="D53" s="529"/>
      <c r="E53" s="529"/>
      <c r="F53" s="529"/>
      <c r="G53" s="528"/>
      <c r="H53" s="528"/>
      <c r="I53" s="528"/>
      <c r="J53" s="528"/>
      <c r="K53" s="528"/>
      <c r="L53" s="528"/>
      <c r="M53" s="528"/>
      <c r="N53" s="528"/>
      <c r="O53" s="528"/>
      <c r="P53" s="528"/>
      <c r="Q53" s="528"/>
      <c r="R53" s="528"/>
      <c r="S53" s="530"/>
      <c r="T53" s="520">
        <f>SUM(T47:T52)</f>
        <v>8320</v>
      </c>
      <c r="U53" s="520">
        <f t="shared" ref="U53:AF53" si="13">SUM(U47:U52)</f>
        <v>17350</v>
      </c>
      <c r="V53" s="520">
        <f t="shared" si="13"/>
        <v>19800</v>
      </c>
      <c r="W53" s="520">
        <f t="shared" si="13"/>
        <v>19100</v>
      </c>
      <c r="X53" s="520">
        <f t="shared" si="13"/>
        <v>20100</v>
      </c>
      <c r="Y53" s="520">
        <f t="shared" si="13"/>
        <v>25300</v>
      </c>
      <c r="Z53" s="520">
        <f t="shared" si="13"/>
        <v>26100</v>
      </c>
      <c r="AA53" s="520">
        <f t="shared" si="13"/>
        <v>26900</v>
      </c>
      <c r="AB53" s="520">
        <f t="shared" si="13"/>
        <v>26900</v>
      </c>
      <c r="AC53" s="520">
        <f t="shared" si="13"/>
        <v>26900</v>
      </c>
      <c r="AD53" s="520">
        <f t="shared" si="13"/>
        <v>26900</v>
      </c>
      <c r="AE53" s="520">
        <f t="shared" si="13"/>
        <v>26900</v>
      </c>
      <c r="AF53" s="521">
        <f t="shared" si="13"/>
        <v>26900</v>
      </c>
    </row>
    <row r="54" spans="1:32" s="146" customFormat="1" ht="15" customHeight="1">
      <c r="A54" s="305" t="s">
        <v>31</v>
      </c>
      <c r="B54" s="298"/>
      <c r="C54" s="299"/>
      <c r="D54" s="299"/>
      <c r="E54" s="299"/>
      <c r="F54" s="299"/>
      <c r="G54" s="298"/>
      <c r="H54" s="298"/>
      <c r="I54" s="298"/>
      <c r="J54" s="298"/>
      <c r="K54" s="298"/>
      <c r="L54" s="298"/>
      <c r="M54" s="298"/>
      <c r="N54" s="298"/>
      <c r="O54" s="298"/>
      <c r="P54" s="298"/>
      <c r="Q54" s="298"/>
      <c r="R54" s="298"/>
      <c r="S54" s="420"/>
      <c r="T54" s="455">
        <f>SUM(T47:T49)</f>
        <v>8320</v>
      </c>
      <c r="U54" s="455">
        <f t="shared" ref="U54:AF54" si="14">SUM(U47:U49)</f>
        <v>17350</v>
      </c>
      <c r="V54" s="455">
        <f t="shared" si="14"/>
        <v>19800</v>
      </c>
      <c r="W54" s="455">
        <f t="shared" si="14"/>
        <v>19100</v>
      </c>
      <c r="X54" s="455">
        <f t="shared" si="14"/>
        <v>9100</v>
      </c>
      <c r="Y54" s="455">
        <f t="shared" si="14"/>
        <v>2800</v>
      </c>
      <c r="Z54" s="455">
        <f t="shared" si="14"/>
        <v>2800</v>
      </c>
      <c r="AA54" s="455">
        <f t="shared" si="14"/>
        <v>2800</v>
      </c>
      <c r="AB54" s="455">
        <f t="shared" si="14"/>
        <v>2800</v>
      </c>
      <c r="AC54" s="455">
        <f t="shared" si="14"/>
        <v>2800</v>
      </c>
      <c r="AD54" s="455">
        <f t="shared" si="14"/>
        <v>2800</v>
      </c>
      <c r="AE54" s="455">
        <f t="shared" si="14"/>
        <v>2800</v>
      </c>
      <c r="AF54" s="522">
        <f t="shared" si="14"/>
        <v>2800</v>
      </c>
    </row>
    <row r="55" spans="1:32" s="146" customFormat="1" ht="15" customHeight="1" thickBot="1">
      <c r="A55" s="308" t="s">
        <v>32</v>
      </c>
      <c r="B55" s="309"/>
      <c r="C55" s="310"/>
      <c r="D55" s="310"/>
      <c r="E55" s="310"/>
      <c r="F55" s="310"/>
      <c r="G55" s="309"/>
      <c r="H55" s="309"/>
      <c r="I55" s="309"/>
      <c r="J55" s="309"/>
      <c r="K55" s="309"/>
      <c r="L55" s="309"/>
      <c r="M55" s="309"/>
      <c r="N55" s="309"/>
      <c r="O55" s="309"/>
      <c r="P55" s="309"/>
      <c r="Q55" s="309"/>
      <c r="R55" s="309"/>
      <c r="S55" s="422"/>
      <c r="T55" s="448">
        <f>SUM(T50:T52)</f>
        <v>0</v>
      </c>
      <c r="U55" s="448">
        <f t="shared" ref="U55:AF55" si="15">SUM(U50:U52)</f>
        <v>0</v>
      </c>
      <c r="V55" s="448">
        <f t="shared" si="15"/>
        <v>0</v>
      </c>
      <c r="W55" s="448">
        <f t="shared" si="15"/>
        <v>0</v>
      </c>
      <c r="X55" s="448">
        <f t="shared" si="15"/>
        <v>11000</v>
      </c>
      <c r="Y55" s="448">
        <f t="shared" si="15"/>
        <v>22500</v>
      </c>
      <c r="Z55" s="448">
        <f t="shared" si="15"/>
        <v>23300</v>
      </c>
      <c r="AA55" s="448">
        <f t="shared" si="15"/>
        <v>24100</v>
      </c>
      <c r="AB55" s="448">
        <f t="shared" si="15"/>
        <v>24100</v>
      </c>
      <c r="AC55" s="448">
        <f t="shared" si="15"/>
        <v>24100</v>
      </c>
      <c r="AD55" s="448">
        <f t="shared" si="15"/>
        <v>24100</v>
      </c>
      <c r="AE55" s="448">
        <f t="shared" si="15"/>
        <v>24100</v>
      </c>
      <c r="AF55" s="523">
        <f t="shared" si="15"/>
        <v>24100</v>
      </c>
    </row>
    <row r="56" spans="1:32" ht="15.75" customHeight="1" thickBot="1">
      <c r="A56" s="362" t="s">
        <v>6</v>
      </c>
      <c r="B56" s="274"/>
      <c r="C56" s="275"/>
      <c r="D56" s="275"/>
      <c r="E56" s="275"/>
      <c r="F56" s="275"/>
      <c r="G56" s="274"/>
      <c r="H56" s="274"/>
      <c r="I56" s="274"/>
      <c r="J56" s="274"/>
      <c r="K56" s="274"/>
      <c r="L56" s="274"/>
      <c r="M56" s="274"/>
      <c r="N56" s="274"/>
      <c r="O56" s="274"/>
      <c r="P56" s="274"/>
      <c r="Q56" s="324"/>
      <c r="R56" s="318"/>
      <c r="S56" s="274"/>
      <c r="T56" s="428"/>
      <c r="U56" s="428"/>
      <c r="V56" s="428"/>
      <c r="W56" s="403"/>
      <c r="X56" s="276"/>
      <c r="Y56" s="276"/>
      <c r="Z56" s="276"/>
      <c r="AA56" s="276"/>
      <c r="AB56" s="276"/>
      <c r="AC56" s="276"/>
      <c r="AD56" s="276"/>
      <c r="AE56" s="276"/>
      <c r="AF56" s="277"/>
    </row>
    <row r="57" spans="1:32" ht="15" customHeight="1">
      <c r="A57" s="174" t="s">
        <v>8</v>
      </c>
      <c r="B57" s="175" t="s">
        <v>61</v>
      </c>
      <c r="C57" s="176" t="s">
        <v>50</v>
      </c>
      <c r="D57" s="176" t="s">
        <v>48</v>
      </c>
      <c r="E57" s="176" t="s">
        <v>47</v>
      </c>
      <c r="F57" s="176" t="s">
        <v>48</v>
      </c>
      <c r="G57" s="175" t="s">
        <v>116</v>
      </c>
      <c r="H57" s="176" t="s">
        <v>39</v>
      </c>
      <c r="I57" s="159" t="s">
        <v>43</v>
      </c>
      <c r="J57" s="175" t="s">
        <v>42</v>
      </c>
      <c r="K57" s="159" t="s">
        <v>43</v>
      </c>
      <c r="L57" s="195">
        <v>24</v>
      </c>
      <c r="M57" s="195">
        <v>20</v>
      </c>
      <c r="N57" s="195" t="s">
        <v>89</v>
      </c>
      <c r="O57" s="195">
        <v>12</v>
      </c>
      <c r="P57" s="195">
        <v>8</v>
      </c>
      <c r="Q57" s="205">
        <v>5</v>
      </c>
      <c r="R57" s="198">
        <v>0</v>
      </c>
      <c r="S57" s="233"/>
      <c r="T57" s="485">
        <v>1151</v>
      </c>
      <c r="U57" s="485">
        <f>T57*1.03</f>
        <v>1185.53</v>
      </c>
      <c r="V57" s="485">
        <f>U57*1.0237</f>
        <v>1213.6270610000001</v>
      </c>
      <c r="W57" s="486">
        <f>V57*0.88</f>
        <v>1067.9918136800002</v>
      </c>
      <c r="X57" s="487">
        <f>W57*0.81</f>
        <v>865.07336908080015</v>
      </c>
      <c r="Y57" s="487">
        <f>X57*0.765</f>
        <v>661.78112734681213</v>
      </c>
      <c r="Z57" s="487">
        <f>Y57*0.35</f>
        <v>231.62339457138424</v>
      </c>
      <c r="AA57" s="487">
        <f>Z57*0.45</f>
        <v>104.23052755712291</v>
      </c>
      <c r="AB57" s="487">
        <v>104</v>
      </c>
      <c r="AC57" s="487">
        <v>71</v>
      </c>
      <c r="AD57" s="487">
        <v>71</v>
      </c>
      <c r="AE57" s="487">
        <v>71</v>
      </c>
      <c r="AF57" s="487">
        <v>71</v>
      </c>
    </row>
    <row r="58" spans="1:32" ht="15" customHeight="1">
      <c r="A58" s="173" t="s">
        <v>9</v>
      </c>
      <c r="B58" s="153" t="s">
        <v>56</v>
      </c>
      <c r="C58" s="153" t="s">
        <v>56</v>
      </c>
      <c r="D58" s="153" t="s">
        <v>56</v>
      </c>
      <c r="E58" s="153" t="s">
        <v>56</v>
      </c>
      <c r="F58" s="153" t="s">
        <v>56</v>
      </c>
      <c r="G58" s="158" t="s">
        <v>56</v>
      </c>
      <c r="H58" s="158" t="s">
        <v>56</v>
      </c>
      <c r="I58" s="158" t="s">
        <v>56</v>
      </c>
      <c r="J58" s="158" t="s">
        <v>56</v>
      </c>
      <c r="K58" s="158" t="s">
        <v>56</v>
      </c>
      <c r="L58" s="153">
        <v>24</v>
      </c>
      <c r="M58" s="158">
        <v>7</v>
      </c>
      <c r="N58" s="158"/>
      <c r="O58" s="158"/>
      <c r="P58" s="158"/>
      <c r="Q58" s="206"/>
      <c r="R58" s="198">
        <v>0</v>
      </c>
      <c r="S58" s="233"/>
      <c r="T58" s="485">
        <v>4882</v>
      </c>
      <c r="U58" s="488"/>
      <c r="V58" s="500"/>
      <c r="W58" s="489"/>
      <c r="X58" s="502"/>
      <c r="Y58" s="502"/>
      <c r="Z58" s="502"/>
      <c r="AA58" s="502"/>
      <c r="AB58" s="490"/>
      <c r="AC58" s="502"/>
      <c r="AD58" s="502"/>
      <c r="AE58" s="502"/>
      <c r="AF58" s="502"/>
    </row>
    <row r="59" spans="1:32" ht="15" customHeight="1">
      <c r="A59" s="173" t="s">
        <v>10</v>
      </c>
      <c r="B59" s="153" t="s">
        <v>53</v>
      </c>
      <c r="C59" s="158" t="s">
        <v>57</v>
      </c>
      <c r="D59" s="153" t="s">
        <v>58</v>
      </c>
      <c r="E59" s="168" t="s">
        <v>47</v>
      </c>
      <c r="F59" s="168" t="s">
        <v>48</v>
      </c>
      <c r="G59" s="158" t="s">
        <v>56</v>
      </c>
      <c r="H59" s="158" t="s">
        <v>56</v>
      </c>
      <c r="I59" s="158" t="s">
        <v>56</v>
      </c>
      <c r="J59" s="158" t="s">
        <v>56</v>
      </c>
      <c r="K59" s="158" t="s">
        <v>56</v>
      </c>
      <c r="L59" s="153">
        <v>12</v>
      </c>
      <c r="M59" s="158">
        <v>5</v>
      </c>
      <c r="N59" s="158"/>
      <c r="O59" s="158"/>
      <c r="P59" s="158"/>
      <c r="Q59" s="206"/>
      <c r="R59" s="198">
        <v>0</v>
      </c>
      <c r="S59" s="233"/>
      <c r="T59" s="455">
        <v>6090</v>
      </c>
      <c r="U59" s="485">
        <v>7773</v>
      </c>
      <c r="V59" s="485">
        <f t="shared" ref="V59:V72" si="16">U59*1.0237</f>
        <v>7957.2201000000005</v>
      </c>
      <c r="W59" s="450">
        <v>9002</v>
      </c>
      <c r="X59" s="487">
        <f t="shared" ref="X59:X71" si="17">W59*0.81</f>
        <v>7291.6200000000008</v>
      </c>
      <c r="Y59" s="487">
        <f t="shared" ref="Y59:Y71" si="18">X59*0.765</f>
        <v>5578.0893000000005</v>
      </c>
      <c r="Z59" s="487">
        <f t="shared" ref="Z59:Z62" si="19">Y59*0.35</f>
        <v>1952.3312550000001</v>
      </c>
      <c r="AA59" s="487">
        <f>Z59*0.45</f>
        <v>878.54906475000007</v>
      </c>
      <c r="AB59" s="487">
        <v>327</v>
      </c>
      <c r="AC59" s="487">
        <f t="shared" ref="AC59:AC65" si="20">AB59*0.3</f>
        <v>98.1</v>
      </c>
      <c r="AD59" s="487">
        <v>98</v>
      </c>
      <c r="AE59" s="487">
        <v>98</v>
      </c>
      <c r="AF59" s="487">
        <v>98</v>
      </c>
    </row>
    <row r="60" spans="1:32" ht="15" customHeight="1">
      <c r="A60" s="173" t="s">
        <v>11</v>
      </c>
      <c r="B60" s="153" t="s">
        <v>53</v>
      </c>
      <c r="C60" s="158" t="s">
        <v>57</v>
      </c>
      <c r="D60" s="153" t="s">
        <v>58</v>
      </c>
      <c r="E60" s="168" t="s">
        <v>47</v>
      </c>
      <c r="F60" s="168" t="s">
        <v>48</v>
      </c>
      <c r="G60" s="158" t="s">
        <v>56</v>
      </c>
      <c r="H60" s="158" t="s">
        <v>56</v>
      </c>
      <c r="I60" s="158" t="s">
        <v>56</v>
      </c>
      <c r="J60" s="158" t="s">
        <v>56</v>
      </c>
      <c r="K60" s="158" t="s">
        <v>56</v>
      </c>
      <c r="L60" s="153">
        <v>12</v>
      </c>
      <c r="M60" s="158">
        <v>4</v>
      </c>
      <c r="N60" s="158"/>
      <c r="O60" s="158"/>
      <c r="P60" s="158"/>
      <c r="Q60" s="206"/>
      <c r="R60" s="198">
        <v>0</v>
      </c>
      <c r="S60" s="233"/>
      <c r="T60" s="455">
        <v>6364</v>
      </c>
      <c r="U60" s="485">
        <v>9131</v>
      </c>
      <c r="V60" s="485">
        <f t="shared" si="16"/>
        <v>9347.404700000001</v>
      </c>
      <c r="W60" s="450">
        <v>10226</v>
      </c>
      <c r="X60" s="487">
        <f t="shared" si="17"/>
        <v>8283.0600000000013</v>
      </c>
      <c r="Y60" s="487">
        <f t="shared" si="18"/>
        <v>6336.5409000000009</v>
      </c>
      <c r="Z60" s="487">
        <f t="shared" si="19"/>
        <v>2217.789315</v>
      </c>
      <c r="AA60" s="487">
        <f t="shared" ref="AA60:AA61" si="21">Z60*0.45</f>
        <v>998.00519174999999</v>
      </c>
      <c r="AB60" s="487">
        <v>400</v>
      </c>
      <c r="AC60" s="487">
        <f t="shared" si="20"/>
        <v>120</v>
      </c>
      <c r="AD60" s="487">
        <v>120</v>
      </c>
      <c r="AE60" s="487">
        <v>120</v>
      </c>
      <c r="AF60" s="487">
        <v>120</v>
      </c>
    </row>
    <row r="61" spans="1:32" ht="15" customHeight="1">
      <c r="A61" s="173" t="s">
        <v>12</v>
      </c>
      <c r="B61" s="153" t="s">
        <v>53</v>
      </c>
      <c r="C61" s="158" t="s">
        <v>57</v>
      </c>
      <c r="D61" s="153" t="s">
        <v>58</v>
      </c>
      <c r="E61" s="168" t="s">
        <v>47</v>
      </c>
      <c r="F61" s="168" t="s">
        <v>48</v>
      </c>
      <c r="G61" s="158" t="s">
        <v>56</v>
      </c>
      <c r="H61" s="158" t="s">
        <v>56</v>
      </c>
      <c r="I61" s="158" t="s">
        <v>56</v>
      </c>
      <c r="J61" s="158" t="s">
        <v>56</v>
      </c>
      <c r="K61" s="158" t="s">
        <v>56</v>
      </c>
      <c r="L61" s="153">
        <v>12</v>
      </c>
      <c r="M61" s="158">
        <v>5</v>
      </c>
      <c r="N61" s="158"/>
      <c r="O61" s="158"/>
      <c r="P61" s="158"/>
      <c r="Q61" s="206"/>
      <c r="R61" s="198">
        <v>0</v>
      </c>
      <c r="S61" s="233"/>
      <c r="T61" s="455">
        <v>5666</v>
      </c>
      <c r="U61" s="485">
        <v>6866</v>
      </c>
      <c r="V61" s="485">
        <f t="shared" si="16"/>
        <v>7028.7242000000006</v>
      </c>
      <c r="W61" s="450">
        <v>8185</v>
      </c>
      <c r="X61" s="487">
        <f t="shared" si="17"/>
        <v>6629.85</v>
      </c>
      <c r="Y61" s="487">
        <f t="shared" si="18"/>
        <v>5071.8352500000001</v>
      </c>
      <c r="Z61" s="487">
        <f t="shared" si="19"/>
        <v>1775.1423374999999</v>
      </c>
      <c r="AA61" s="487">
        <f t="shared" si="21"/>
        <v>798.81405187500002</v>
      </c>
      <c r="AB61" s="487">
        <v>279</v>
      </c>
      <c r="AC61" s="487">
        <f t="shared" si="20"/>
        <v>83.7</v>
      </c>
      <c r="AD61" s="487">
        <v>84</v>
      </c>
      <c r="AE61" s="487">
        <v>84</v>
      </c>
      <c r="AF61" s="487">
        <v>84</v>
      </c>
    </row>
    <row r="62" spans="1:32" ht="15" customHeight="1">
      <c r="A62" s="173" t="s">
        <v>34</v>
      </c>
      <c r="B62" s="153" t="s">
        <v>53</v>
      </c>
      <c r="C62" s="158" t="s">
        <v>57</v>
      </c>
      <c r="D62" s="153" t="s">
        <v>58</v>
      </c>
      <c r="E62" s="168" t="s">
        <v>47</v>
      </c>
      <c r="F62" s="168" t="s">
        <v>48</v>
      </c>
      <c r="G62" s="158" t="s">
        <v>56</v>
      </c>
      <c r="H62" s="158" t="s">
        <v>56</v>
      </c>
      <c r="I62" s="158" t="s">
        <v>56</v>
      </c>
      <c r="J62" s="158" t="s">
        <v>56</v>
      </c>
      <c r="K62" s="158" t="s">
        <v>56</v>
      </c>
      <c r="L62" s="197">
        <v>40</v>
      </c>
      <c r="M62" s="197">
        <v>10</v>
      </c>
      <c r="N62" s="191"/>
      <c r="O62" s="191"/>
      <c r="P62" s="191"/>
      <c r="Q62" s="207"/>
      <c r="R62" s="198">
        <v>0</v>
      </c>
      <c r="S62" s="233"/>
      <c r="T62" s="491"/>
      <c r="U62" s="485">
        <f t="shared" ref="U62" si="22">T62*1.03</f>
        <v>0</v>
      </c>
      <c r="V62" s="485">
        <f t="shared" si="16"/>
        <v>0</v>
      </c>
      <c r="W62" s="450">
        <v>1212</v>
      </c>
      <c r="X62" s="487">
        <f t="shared" si="17"/>
        <v>981.72</v>
      </c>
      <c r="Y62" s="487">
        <f t="shared" si="18"/>
        <v>751.01580000000001</v>
      </c>
      <c r="Z62" s="487">
        <f t="shared" si="19"/>
        <v>262.85552999999999</v>
      </c>
      <c r="AA62" s="487">
        <v>263</v>
      </c>
      <c r="AB62" s="487">
        <v>210</v>
      </c>
      <c r="AC62" s="487">
        <f t="shared" si="20"/>
        <v>63</v>
      </c>
      <c r="AD62" s="487">
        <v>63</v>
      </c>
      <c r="AE62" s="487">
        <v>63</v>
      </c>
      <c r="AF62" s="487">
        <v>63</v>
      </c>
    </row>
    <row r="63" spans="1:32" s="146" customFormat="1" ht="15" customHeight="1">
      <c r="A63" s="287" t="s">
        <v>128</v>
      </c>
      <c r="B63" s="263"/>
      <c r="C63" s="268"/>
      <c r="D63" s="263"/>
      <c r="E63" s="278"/>
      <c r="F63" s="278"/>
      <c r="G63" s="268"/>
      <c r="H63" s="268"/>
      <c r="I63" s="268"/>
      <c r="J63" s="268"/>
      <c r="K63" s="268"/>
      <c r="L63" s="316"/>
      <c r="M63" s="316"/>
      <c r="N63" s="311"/>
      <c r="O63" s="311"/>
      <c r="P63" s="311"/>
      <c r="Q63" s="328"/>
      <c r="R63" s="317"/>
      <c r="S63" s="381"/>
      <c r="T63" s="455">
        <v>59</v>
      </c>
      <c r="U63" s="491"/>
      <c r="V63" s="500"/>
      <c r="W63" s="501"/>
      <c r="X63" s="502"/>
      <c r="Y63" s="502"/>
      <c r="Z63" s="490"/>
      <c r="AA63" s="490"/>
      <c r="AB63" s="490"/>
      <c r="AC63" s="502"/>
      <c r="AD63" s="502"/>
      <c r="AE63" s="502"/>
      <c r="AF63" s="502"/>
    </row>
    <row r="64" spans="1:32" ht="15" customHeight="1">
      <c r="A64" s="173" t="s">
        <v>14</v>
      </c>
      <c r="B64" s="158" t="s">
        <v>61</v>
      </c>
      <c r="C64" s="168" t="s">
        <v>50</v>
      </c>
      <c r="D64" s="168" t="s">
        <v>48</v>
      </c>
      <c r="E64" s="168" t="s">
        <v>47</v>
      </c>
      <c r="F64" s="168" t="s">
        <v>48</v>
      </c>
      <c r="G64" s="158" t="s">
        <v>116</v>
      </c>
      <c r="H64" s="158" t="s">
        <v>39</v>
      </c>
      <c r="I64" s="153" t="s">
        <v>43</v>
      </c>
      <c r="J64" s="158" t="s">
        <v>42</v>
      </c>
      <c r="K64" s="153" t="s">
        <v>43</v>
      </c>
      <c r="L64" s="194">
        <v>24</v>
      </c>
      <c r="M64" s="194">
        <v>12</v>
      </c>
      <c r="N64" s="194" t="s">
        <v>89</v>
      </c>
      <c r="O64" s="194">
        <v>6</v>
      </c>
      <c r="P64" s="194">
        <v>6</v>
      </c>
      <c r="Q64" s="202">
        <v>5</v>
      </c>
      <c r="R64" s="198">
        <v>0</v>
      </c>
      <c r="S64" s="233"/>
      <c r="T64" s="455">
        <v>172</v>
      </c>
      <c r="U64" s="485">
        <f>T64*1.03</f>
        <v>177.16</v>
      </c>
      <c r="V64" s="485">
        <v>183</v>
      </c>
      <c r="W64" s="450">
        <v>261</v>
      </c>
      <c r="X64" s="487">
        <v>211</v>
      </c>
      <c r="Y64" s="487">
        <f t="shared" si="18"/>
        <v>161.41499999999999</v>
      </c>
      <c r="Z64" s="487">
        <v>132</v>
      </c>
      <c r="AA64" s="487">
        <v>132</v>
      </c>
      <c r="AB64" s="487">
        <v>132</v>
      </c>
      <c r="AC64" s="502"/>
      <c r="AD64" s="502"/>
      <c r="AE64" s="502"/>
      <c r="AF64" s="502"/>
    </row>
    <row r="65" spans="1:32" ht="15" customHeight="1">
      <c r="A65" s="173" t="s">
        <v>15</v>
      </c>
      <c r="B65" s="158" t="s">
        <v>61</v>
      </c>
      <c r="C65" s="168" t="s">
        <v>50</v>
      </c>
      <c r="D65" s="168" t="s">
        <v>48</v>
      </c>
      <c r="E65" s="168" t="s">
        <v>47</v>
      </c>
      <c r="F65" s="168" t="s">
        <v>48</v>
      </c>
      <c r="G65" s="158" t="s">
        <v>116</v>
      </c>
      <c r="H65" s="158" t="s">
        <v>39</v>
      </c>
      <c r="I65" s="153" t="s">
        <v>43</v>
      </c>
      <c r="J65" s="158" t="s">
        <v>42</v>
      </c>
      <c r="K65" s="153" t="s">
        <v>43</v>
      </c>
      <c r="L65" s="194">
        <v>24</v>
      </c>
      <c r="M65" s="194">
        <v>17</v>
      </c>
      <c r="N65" s="194" t="s">
        <v>89</v>
      </c>
      <c r="O65" s="194">
        <v>8</v>
      </c>
      <c r="P65" s="194">
        <v>9</v>
      </c>
      <c r="Q65" s="202">
        <v>5</v>
      </c>
      <c r="R65" s="198">
        <v>0</v>
      </c>
      <c r="S65" s="233"/>
      <c r="T65" s="455">
        <v>606</v>
      </c>
      <c r="U65" s="485">
        <f t="shared" ref="U65:U72" si="23">T65*1.03</f>
        <v>624.18000000000006</v>
      </c>
      <c r="V65" s="485">
        <f t="shared" si="16"/>
        <v>638.97306600000013</v>
      </c>
      <c r="W65" s="450">
        <v>662</v>
      </c>
      <c r="X65" s="487">
        <f t="shared" si="17"/>
        <v>536.22</v>
      </c>
      <c r="Y65" s="487">
        <f t="shared" si="18"/>
        <v>410.20830000000001</v>
      </c>
      <c r="Z65" s="487">
        <v>410</v>
      </c>
      <c r="AA65" s="487">
        <v>410</v>
      </c>
      <c r="AB65" s="487">
        <v>410</v>
      </c>
      <c r="AC65" s="487">
        <f t="shared" si="20"/>
        <v>123</v>
      </c>
      <c r="AD65" s="487">
        <v>123</v>
      </c>
      <c r="AE65" s="487">
        <v>123</v>
      </c>
      <c r="AF65" s="487">
        <v>123</v>
      </c>
    </row>
    <row r="66" spans="1:32" ht="15" customHeight="1">
      <c r="A66" s="173" t="s">
        <v>16</v>
      </c>
      <c r="B66" s="158" t="s">
        <v>61</v>
      </c>
      <c r="C66" s="168" t="s">
        <v>50</v>
      </c>
      <c r="D66" s="168" t="s">
        <v>48</v>
      </c>
      <c r="E66" s="168" t="s">
        <v>47</v>
      </c>
      <c r="F66" s="168" t="s">
        <v>48</v>
      </c>
      <c r="G66" s="158" t="s">
        <v>116</v>
      </c>
      <c r="H66" s="158" t="s">
        <v>39</v>
      </c>
      <c r="I66" s="153" t="s">
        <v>43</v>
      </c>
      <c r="J66" s="158" t="s">
        <v>42</v>
      </c>
      <c r="K66" s="153" t="s">
        <v>43</v>
      </c>
      <c r="L66" s="194">
        <v>24</v>
      </c>
      <c r="M66" s="194">
        <v>20</v>
      </c>
      <c r="N66" s="194" t="s">
        <v>89</v>
      </c>
      <c r="O66" s="194">
        <v>12</v>
      </c>
      <c r="P66" s="194">
        <v>8</v>
      </c>
      <c r="Q66" s="202">
        <v>5</v>
      </c>
      <c r="R66" s="198">
        <v>0</v>
      </c>
      <c r="S66" s="233"/>
      <c r="T66" s="455">
        <v>370</v>
      </c>
      <c r="U66" s="485">
        <f t="shared" si="23"/>
        <v>381.1</v>
      </c>
      <c r="V66" s="485">
        <f t="shared" si="16"/>
        <v>390.13207000000006</v>
      </c>
      <c r="W66" s="450">
        <v>443</v>
      </c>
      <c r="X66" s="487">
        <f t="shared" si="17"/>
        <v>358.83000000000004</v>
      </c>
      <c r="Y66" s="487">
        <f t="shared" si="18"/>
        <v>274.50495000000001</v>
      </c>
      <c r="Z66" s="487">
        <v>275</v>
      </c>
      <c r="AA66" s="487">
        <v>275</v>
      </c>
      <c r="AB66" s="487">
        <v>275</v>
      </c>
      <c r="AC66" s="487">
        <v>142</v>
      </c>
      <c r="AD66" s="487">
        <v>142</v>
      </c>
      <c r="AE66" s="487">
        <v>142</v>
      </c>
      <c r="AF66" s="487">
        <v>142</v>
      </c>
    </row>
    <row r="67" spans="1:32" ht="15" customHeight="1">
      <c r="A67" s="173" t="s">
        <v>17</v>
      </c>
      <c r="B67" s="158" t="s">
        <v>46</v>
      </c>
      <c r="C67" s="168" t="s">
        <v>39</v>
      </c>
      <c r="D67" s="155" t="s">
        <v>40</v>
      </c>
      <c r="E67" s="168" t="s">
        <v>47</v>
      </c>
      <c r="F67" s="168" t="s">
        <v>48</v>
      </c>
      <c r="G67" s="158" t="s">
        <v>56</v>
      </c>
      <c r="H67" s="158" t="s">
        <v>56</v>
      </c>
      <c r="I67" s="158" t="s">
        <v>56</v>
      </c>
      <c r="J67" s="158" t="s">
        <v>56</v>
      </c>
      <c r="K67" s="158" t="s">
        <v>56</v>
      </c>
      <c r="L67" s="153">
        <v>8</v>
      </c>
      <c r="M67" s="158">
        <v>3</v>
      </c>
      <c r="N67" s="158"/>
      <c r="O67" s="158"/>
      <c r="P67" s="158"/>
      <c r="Q67" s="206"/>
      <c r="R67" s="198">
        <v>0</v>
      </c>
      <c r="S67" s="233"/>
      <c r="T67" s="455">
        <v>17859</v>
      </c>
      <c r="U67" s="485">
        <f t="shared" si="23"/>
        <v>18394.77</v>
      </c>
      <c r="V67" s="485">
        <f t="shared" si="16"/>
        <v>18830.726049000001</v>
      </c>
      <c r="W67" s="501"/>
      <c r="X67" s="502"/>
      <c r="Y67" s="502"/>
      <c r="Z67" s="492"/>
      <c r="AA67" s="492"/>
      <c r="AB67" s="492"/>
      <c r="AC67" s="502"/>
      <c r="AD67" s="502"/>
      <c r="AE67" s="502"/>
      <c r="AF67" s="502"/>
    </row>
    <row r="68" spans="1:32" ht="15" customHeight="1">
      <c r="A68" s="173" t="s">
        <v>18</v>
      </c>
      <c r="B68" s="158" t="s">
        <v>46</v>
      </c>
      <c r="C68" s="168" t="s">
        <v>39</v>
      </c>
      <c r="D68" s="155" t="s">
        <v>40</v>
      </c>
      <c r="E68" s="168" t="s">
        <v>47</v>
      </c>
      <c r="F68" s="168" t="s">
        <v>48</v>
      </c>
      <c r="G68" s="158" t="s">
        <v>46</v>
      </c>
      <c r="H68" s="168" t="s">
        <v>39</v>
      </c>
      <c r="I68" s="155" t="s">
        <v>40</v>
      </c>
      <c r="J68" s="158" t="s">
        <v>42</v>
      </c>
      <c r="K68" s="153" t="s">
        <v>43</v>
      </c>
      <c r="L68" s="194">
        <v>24</v>
      </c>
      <c r="M68" s="194">
        <v>12</v>
      </c>
      <c r="N68" s="159" t="s">
        <v>89</v>
      </c>
      <c r="O68" s="194">
        <v>6</v>
      </c>
      <c r="P68" s="194">
        <v>6</v>
      </c>
      <c r="Q68" s="202">
        <v>5</v>
      </c>
      <c r="R68" s="198">
        <v>0</v>
      </c>
      <c r="S68" s="233"/>
      <c r="T68" s="455">
        <v>5261</v>
      </c>
      <c r="U68" s="485">
        <f t="shared" si="23"/>
        <v>5418.83</v>
      </c>
      <c r="V68" s="485">
        <f t="shared" si="16"/>
        <v>5547.2562710000002</v>
      </c>
      <c r="W68" s="450">
        <v>5882</v>
      </c>
      <c r="X68" s="487">
        <f t="shared" si="17"/>
        <v>4764.42</v>
      </c>
      <c r="Y68" s="487">
        <f t="shared" si="18"/>
        <v>3644.7813000000001</v>
      </c>
      <c r="Z68" s="487">
        <f t="shared" ref="Z68:Z71" si="24">Y68*0.35</f>
        <v>1275.6734549999999</v>
      </c>
      <c r="AA68" s="487">
        <f t="shared" ref="AA68:AA71" si="25">Z68*0.45</f>
        <v>574.05305475</v>
      </c>
      <c r="AB68" s="487">
        <v>244</v>
      </c>
      <c r="AC68" s="487">
        <v>73</v>
      </c>
      <c r="AD68" s="487">
        <v>73</v>
      </c>
      <c r="AE68" s="487">
        <v>73</v>
      </c>
      <c r="AF68" s="487">
        <v>73</v>
      </c>
    </row>
    <row r="69" spans="1:32" ht="15" customHeight="1">
      <c r="A69" s="173" t="s">
        <v>19</v>
      </c>
      <c r="B69" s="158" t="s">
        <v>46</v>
      </c>
      <c r="C69" s="168" t="s">
        <v>39</v>
      </c>
      <c r="D69" s="155" t="s">
        <v>40</v>
      </c>
      <c r="E69" s="168" t="s">
        <v>47</v>
      </c>
      <c r="F69" s="168" t="s">
        <v>48</v>
      </c>
      <c r="G69" s="158" t="s">
        <v>46</v>
      </c>
      <c r="H69" s="168" t="s">
        <v>39</v>
      </c>
      <c r="I69" s="155" t="s">
        <v>40</v>
      </c>
      <c r="J69" s="158" t="s">
        <v>42</v>
      </c>
      <c r="K69" s="153" t="s">
        <v>43</v>
      </c>
      <c r="L69" s="194">
        <v>24</v>
      </c>
      <c r="M69" s="194">
        <v>14</v>
      </c>
      <c r="N69" s="159" t="s">
        <v>89</v>
      </c>
      <c r="O69" s="194">
        <v>8</v>
      </c>
      <c r="P69" s="194">
        <v>6</v>
      </c>
      <c r="Q69" s="202">
        <v>5</v>
      </c>
      <c r="R69" s="198">
        <v>0</v>
      </c>
      <c r="S69" s="233"/>
      <c r="T69" s="455">
        <v>6870</v>
      </c>
      <c r="U69" s="485">
        <f t="shared" si="23"/>
        <v>7076.1</v>
      </c>
      <c r="V69" s="485">
        <f t="shared" si="16"/>
        <v>7243.8035700000009</v>
      </c>
      <c r="W69" s="450">
        <v>7375</v>
      </c>
      <c r="X69" s="487">
        <f t="shared" si="17"/>
        <v>5973.75</v>
      </c>
      <c r="Y69" s="487">
        <f t="shared" si="18"/>
        <v>4569.9187499999998</v>
      </c>
      <c r="Z69" s="487">
        <f t="shared" si="24"/>
        <v>1599.4715624999999</v>
      </c>
      <c r="AA69" s="487">
        <f t="shared" si="25"/>
        <v>719.76220312499993</v>
      </c>
      <c r="AB69" s="487">
        <f t="shared" ref="AB69:AB70" si="26">AA69*0.6</f>
        <v>431.85732187499997</v>
      </c>
      <c r="AC69" s="487">
        <v>129</v>
      </c>
      <c r="AD69" s="487">
        <v>129</v>
      </c>
      <c r="AE69" s="487">
        <v>129</v>
      </c>
      <c r="AF69" s="487">
        <v>129</v>
      </c>
    </row>
    <row r="70" spans="1:32" ht="15" customHeight="1">
      <c r="A70" s="173" t="s">
        <v>20</v>
      </c>
      <c r="B70" s="158" t="s">
        <v>46</v>
      </c>
      <c r="C70" s="168" t="s">
        <v>39</v>
      </c>
      <c r="D70" s="155" t="s">
        <v>40</v>
      </c>
      <c r="E70" s="168" t="s">
        <v>47</v>
      </c>
      <c r="F70" s="168" t="s">
        <v>48</v>
      </c>
      <c r="G70" s="158" t="s">
        <v>56</v>
      </c>
      <c r="H70" s="158" t="s">
        <v>56</v>
      </c>
      <c r="I70" s="158" t="s">
        <v>56</v>
      </c>
      <c r="J70" s="158" t="s">
        <v>56</v>
      </c>
      <c r="K70" s="158" t="s">
        <v>56</v>
      </c>
      <c r="L70" s="153">
        <v>8</v>
      </c>
      <c r="M70" s="158">
        <v>3</v>
      </c>
      <c r="N70" s="158"/>
      <c r="O70" s="158"/>
      <c r="P70" s="158"/>
      <c r="Q70" s="206"/>
      <c r="R70" s="198">
        <v>0</v>
      </c>
      <c r="S70" s="233"/>
      <c r="T70" s="455">
        <v>1989</v>
      </c>
      <c r="U70" s="485">
        <f t="shared" si="23"/>
        <v>2048.67</v>
      </c>
      <c r="V70" s="485">
        <f t="shared" si="16"/>
        <v>2097.2234790000002</v>
      </c>
      <c r="W70" s="450">
        <v>2845</v>
      </c>
      <c r="X70" s="487">
        <f t="shared" si="17"/>
        <v>2304.4500000000003</v>
      </c>
      <c r="Y70" s="487">
        <f t="shared" si="18"/>
        <v>1762.9042500000003</v>
      </c>
      <c r="Z70" s="487">
        <f t="shared" si="24"/>
        <v>617.01648750000004</v>
      </c>
      <c r="AA70" s="487">
        <f t="shared" si="25"/>
        <v>277.65741937500002</v>
      </c>
      <c r="AB70" s="487">
        <f t="shared" si="26"/>
        <v>166.594451625</v>
      </c>
      <c r="AC70" s="487">
        <v>50</v>
      </c>
      <c r="AD70" s="487">
        <v>50</v>
      </c>
      <c r="AE70" s="487">
        <v>50</v>
      </c>
      <c r="AF70" s="487">
        <v>50</v>
      </c>
    </row>
    <row r="71" spans="1:32" ht="15" customHeight="1">
      <c r="A71" s="173" t="s">
        <v>21</v>
      </c>
      <c r="B71" s="153" t="s">
        <v>59</v>
      </c>
      <c r="C71" s="158" t="s">
        <v>57</v>
      </c>
      <c r="D71" s="153" t="s">
        <v>58</v>
      </c>
      <c r="E71" s="168" t="s">
        <v>47</v>
      </c>
      <c r="F71" s="168" t="s">
        <v>48</v>
      </c>
      <c r="G71" s="158" t="s">
        <v>56</v>
      </c>
      <c r="H71" s="158" t="s">
        <v>56</v>
      </c>
      <c r="I71" s="158" t="s">
        <v>56</v>
      </c>
      <c r="J71" s="158" t="s">
        <v>56</v>
      </c>
      <c r="K71" s="158" t="s">
        <v>56</v>
      </c>
      <c r="L71" s="153">
        <v>12</v>
      </c>
      <c r="M71" s="158">
        <v>5</v>
      </c>
      <c r="N71" s="158"/>
      <c r="O71" s="158"/>
      <c r="P71" s="158"/>
      <c r="Q71" s="206"/>
      <c r="R71" s="198">
        <v>0</v>
      </c>
      <c r="S71" s="233"/>
      <c r="T71" s="455">
        <v>5831</v>
      </c>
      <c r="U71" s="485">
        <f t="shared" si="23"/>
        <v>6005.93</v>
      </c>
      <c r="V71" s="485">
        <f t="shared" si="16"/>
        <v>6148.2705410000008</v>
      </c>
      <c r="W71" s="450">
        <v>6410</v>
      </c>
      <c r="X71" s="487">
        <f t="shared" si="17"/>
        <v>5192.1000000000004</v>
      </c>
      <c r="Y71" s="487">
        <f t="shared" si="18"/>
        <v>3971.9565000000002</v>
      </c>
      <c r="Z71" s="487">
        <f t="shared" si="24"/>
        <v>1390.1847749999999</v>
      </c>
      <c r="AA71" s="487">
        <f t="shared" si="25"/>
        <v>625.58314874999996</v>
      </c>
      <c r="AB71" s="487">
        <v>275</v>
      </c>
      <c r="AC71" s="487">
        <v>83</v>
      </c>
      <c r="AD71" s="487">
        <v>83</v>
      </c>
      <c r="AE71" s="487">
        <v>83</v>
      </c>
      <c r="AF71" s="487">
        <v>83</v>
      </c>
    </row>
    <row r="72" spans="1:32" ht="15" customHeight="1">
      <c r="A72" s="173" t="s">
        <v>22</v>
      </c>
      <c r="B72" s="153" t="s">
        <v>59</v>
      </c>
      <c r="C72" s="158" t="s">
        <v>57</v>
      </c>
      <c r="D72" s="153" t="s">
        <v>58</v>
      </c>
      <c r="E72" s="168" t="s">
        <v>47</v>
      </c>
      <c r="F72" s="168" t="s">
        <v>48</v>
      </c>
      <c r="G72" s="158" t="s">
        <v>56</v>
      </c>
      <c r="H72" s="158" t="s">
        <v>56</v>
      </c>
      <c r="I72" s="158" t="s">
        <v>56</v>
      </c>
      <c r="J72" s="158" t="s">
        <v>56</v>
      </c>
      <c r="K72" s="158" t="s">
        <v>56</v>
      </c>
      <c r="L72" s="153">
        <v>12</v>
      </c>
      <c r="M72" s="158">
        <v>4</v>
      </c>
      <c r="N72" s="158"/>
      <c r="O72" s="158"/>
      <c r="P72" s="158"/>
      <c r="Q72" s="206"/>
      <c r="R72" s="198">
        <v>0</v>
      </c>
      <c r="S72" s="233"/>
      <c r="T72" s="455">
        <v>14580</v>
      </c>
      <c r="U72" s="485">
        <f t="shared" si="23"/>
        <v>15017.4</v>
      </c>
      <c r="V72" s="485">
        <f t="shared" si="16"/>
        <v>15373.312380000001</v>
      </c>
      <c r="W72" s="450">
        <v>16529</v>
      </c>
      <c r="X72" s="487">
        <v>13408</v>
      </c>
      <c r="Y72" s="487">
        <v>10205</v>
      </c>
      <c r="Z72" s="487">
        <v>3361</v>
      </c>
      <c r="AA72" s="487">
        <v>1243</v>
      </c>
      <c r="AB72" s="487">
        <v>546</v>
      </c>
      <c r="AC72" s="487">
        <v>164</v>
      </c>
      <c r="AD72" s="487">
        <v>164</v>
      </c>
      <c r="AE72" s="487">
        <v>164</v>
      </c>
      <c r="AF72" s="487">
        <v>164</v>
      </c>
    </row>
    <row r="73" spans="1:32" ht="15" customHeight="1">
      <c r="A73" s="173" t="s">
        <v>28</v>
      </c>
      <c r="B73" s="153" t="s">
        <v>56</v>
      </c>
      <c r="C73" s="153" t="s">
        <v>56</v>
      </c>
      <c r="D73" s="153" t="s">
        <v>56</v>
      </c>
      <c r="E73" s="153" t="s">
        <v>56</v>
      </c>
      <c r="F73" s="153" t="s">
        <v>56</v>
      </c>
      <c r="G73" s="158" t="s">
        <v>117</v>
      </c>
      <c r="H73" s="168" t="s">
        <v>39</v>
      </c>
      <c r="I73" s="155" t="s">
        <v>40</v>
      </c>
      <c r="J73" s="158" t="s">
        <v>32</v>
      </c>
      <c r="K73" s="153" t="s">
        <v>43</v>
      </c>
      <c r="L73" s="153">
        <v>40</v>
      </c>
      <c r="M73" s="158">
        <v>10</v>
      </c>
      <c r="N73" s="192" t="s">
        <v>89</v>
      </c>
      <c r="O73" s="209">
        <v>3</v>
      </c>
      <c r="P73" s="209">
        <v>7</v>
      </c>
      <c r="Q73" s="210">
        <v>5</v>
      </c>
      <c r="R73" s="198">
        <v>15</v>
      </c>
      <c r="S73" s="233"/>
      <c r="T73" s="493"/>
      <c r="U73" s="493"/>
      <c r="V73" s="493"/>
      <c r="W73" s="494">
        <v>2000</v>
      </c>
      <c r="X73" s="495">
        <v>7000</v>
      </c>
      <c r="Y73" s="495">
        <v>10900</v>
      </c>
      <c r="Z73" s="495">
        <v>18300</v>
      </c>
      <c r="AA73" s="495">
        <v>21500</v>
      </c>
      <c r="AB73" s="495">
        <v>22000</v>
      </c>
      <c r="AC73" s="495">
        <v>22600</v>
      </c>
      <c r="AD73" s="495">
        <v>22600</v>
      </c>
      <c r="AE73" s="495">
        <v>22600</v>
      </c>
      <c r="AF73" s="496">
        <v>22600</v>
      </c>
    </row>
    <row r="74" spans="1:32" ht="15" customHeight="1">
      <c r="A74" s="173" t="s">
        <v>29</v>
      </c>
      <c r="B74" s="153" t="s">
        <v>56</v>
      </c>
      <c r="C74" s="153" t="s">
        <v>56</v>
      </c>
      <c r="D74" s="153" t="s">
        <v>56</v>
      </c>
      <c r="E74" s="153" t="s">
        <v>56</v>
      </c>
      <c r="F74" s="153" t="s">
        <v>56</v>
      </c>
      <c r="G74" s="158" t="s">
        <v>117</v>
      </c>
      <c r="H74" s="168" t="s">
        <v>39</v>
      </c>
      <c r="I74" s="155" t="s">
        <v>40</v>
      </c>
      <c r="J74" s="158" t="s">
        <v>32</v>
      </c>
      <c r="K74" s="153" t="s">
        <v>43</v>
      </c>
      <c r="L74" s="153">
        <v>40</v>
      </c>
      <c r="M74" s="158">
        <v>9</v>
      </c>
      <c r="N74" s="192" t="s">
        <v>89</v>
      </c>
      <c r="O74" s="209">
        <v>2</v>
      </c>
      <c r="P74" s="209">
        <v>7</v>
      </c>
      <c r="Q74" s="210">
        <v>5</v>
      </c>
      <c r="R74" s="198">
        <v>17.5</v>
      </c>
      <c r="S74" s="233"/>
      <c r="T74" s="493"/>
      <c r="U74" s="493"/>
      <c r="V74" s="493"/>
      <c r="W74" s="494">
        <v>3000</v>
      </c>
      <c r="X74" s="495">
        <v>10000</v>
      </c>
      <c r="Y74" s="495">
        <v>15000</v>
      </c>
      <c r="Z74" s="495">
        <v>27000</v>
      </c>
      <c r="AA74" s="495">
        <v>30000</v>
      </c>
      <c r="AB74" s="495">
        <v>33000</v>
      </c>
      <c r="AC74" s="495">
        <v>35000</v>
      </c>
      <c r="AD74" s="495">
        <v>35000</v>
      </c>
      <c r="AE74" s="495">
        <v>35000</v>
      </c>
      <c r="AF74" s="496">
        <v>35000</v>
      </c>
    </row>
    <row r="75" spans="1:32" ht="15" customHeight="1" thickBot="1">
      <c r="A75" s="211" t="s">
        <v>7</v>
      </c>
      <c r="B75" s="154" t="s">
        <v>56</v>
      </c>
      <c r="C75" s="154" t="s">
        <v>56</v>
      </c>
      <c r="D75" s="154" t="s">
        <v>56</v>
      </c>
      <c r="E75" s="154" t="s">
        <v>56</v>
      </c>
      <c r="F75" s="154" t="s">
        <v>56</v>
      </c>
      <c r="G75" s="212" t="s">
        <v>117</v>
      </c>
      <c r="H75" s="213" t="s">
        <v>39</v>
      </c>
      <c r="I75" s="163" t="s">
        <v>40</v>
      </c>
      <c r="J75" s="212" t="s">
        <v>42</v>
      </c>
      <c r="K75" s="154" t="s">
        <v>43</v>
      </c>
      <c r="L75" s="154">
        <v>24</v>
      </c>
      <c r="M75" s="212">
        <v>17</v>
      </c>
      <c r="N75" s="214" t="s">
        <v>89</v>
      </c>
      <c r="O75" s="215">
        <v>8</v>
      </c>
      <c r="P75" s="215">
        <v>9</v>
      </c>
      <c r="Q75" s="216">
        <v>5</v>
      </c>
      <c r="R75" s="217">
        <v>0</v>
      </c>
      <c r="S75" s="234"/>
      <c r="T75" s="497"/>
      <c r="U75" s="497"/>
      <c r="V75" s="497"/>
      <c r="W75" s="498">
        <v>2100</v>
      </c>
      <c r="X75" s="499">
        <v>1700</v>
      </c>
      <c r="Y75" s="499">
        <v>1300</v>
      </c>
      <c r="Z75" s="536"/>
      <c r="AA75" s="536"/>
      <c r="AB75" s="536"/>
      <c r="AC75" s="536"/>
      <c r="AD75" s="536"/>
      <c r="AE75" s="536"/>
      <c r="AF75" s="537"/>
    </row>
    <row r="76" spans="1:32" s="146" customFormat="1" ht="15" customHeight="1">
      <c r="A76" s="300" t="s">
        <v>6</v>
      </c>
      <c r="B76" s="372"/>
      <c r="C76" s="372"/>
      <c r="D76" s="372"/>
      <c r="E76" s="372"/>
      <c r="F76" s="372"/>
      <c r="G76" s="541"/>
      <c r="H76" s="542"/>
      <c r="I76" s="331"/>
      <c r="J76" s="541"/>
      <c r="K76" s="372"/>
      <c r="L76" s="372"/>
      <c r="M76" s="541"/>
      <c r="N76" s="543"/>
      <c r="O76" s="544"/>
      <c r="P76" s="544"/>
      <c r="Q76" s="545"/>
      <c r="R76" s="546"/>
      <c r="S76" s="372"/>
      <c r="T76" s="547">
        <f>SUM(T57:T75)</f>
        <v>77750</v>
      </c>
      <c r="U76" s="547">
        <f t="shared" ref="U76:AF76" si="27">SUM(U57:U75)</f>
        <v>80099.67</v>
      </c>
      <c r="V76" s="547">
        <f t="shared" si="27"/>
        <v>81999.673487000007</v>
      </c>
      <c r="W76" s="547">
        <f t="shared" si="27"/>
        <v>77199.991813679997</v>
      </c>
      <c r="X76" s="547">
        <f t="shared" si="27"/>
        <v>75500.093369080801</v>
      </c>
      <c r="Y76" s="547">
        <f t="shared" si="27"/>
        <v>70599.951427346808</v>
      </c>
      <c r="Z76" s="547">
        <f t="shared" si="27"/>
        <v>60800.088112071382</v>
      </c>
      <c r="AA76" s="547">
        <f t="shared" si="27"/>
        <v>58799.654661932123</v>
      </c>
      <c r="AB76" s="547">
        <f t="shared" si="27"/>
        <v>58800.451773499997</v>
      </c>
      <c r="AC76" s="547">
        <f t="shared" si="27"/>
        <v>58799.8</v>
      </c>
      <c r="AD76" s="547">
        <f t="shared" si="27"/>
        <v>58800</v>
      </c>
      <c r="AE76" s="547">
        <f t="shared" si="27"/>
        <v>58800</v>
      </c>
      <c r="AF76" s="554">
        <f t="shared" si="27"/>
        <v>58800</v>
      </c>
    </row>
    <row r="77" spans="1:32" s="146" customFormat="1" ht="15" customHeight="1">
      <c r="A77" s="305" t="s">
        <v>31</v>
      </c>
      <c r="B77" s="355"/>
      <c r="C77" s="355"/>
      <c r="D77" s="355"/>
      <c r="E77" s="355"/>
      <c r="F77" s="355"/>
      <c r="G77" s="531"/>
      <c r="H77" s="532"/>
      <c r="I77" s="356"/>
      <c r="J77" s="531"/>
      <c r="K77" s="355"/>
      <c r="L77" s="355"/>
      <c r="M77" s="531"/>
      <c r="N77" s="533"/>
      <c r="O77" s="534"/>
      <c r="P77" s="534"/>
      <c r="Q77" s="535"/>
      <c r="R77" s="525"/>
      <c r="S77" s="355"/>
      <c r="T77" s="455">
        <f t="shared" ref="T77:AF77" si="28">SUM(T57:T72,T75)</f>
        <v>77750</v>
      </c>
      <c r="U77" s="455">
        <f t="shared" si="28"/>
        <v>80099.67</v>
      </c>
      <c r="V77" s="455">
        <f t="shared" si="28"/>
        <v>81999.673487000007</v>
      </c>
      <c r="W77" s="455">
        <f t="shared" si="28"/>
        <v>72199.991813679997</v>
      </c>
      <c r="X77" s="455">
        <f t="shared" si="28"/>
        <v>58500.093369080801</v>
      </c>
      <c r="Y77" s="455">
        <f t="shared" si="28"/>
        <v>44699.951427346808</v>
      </c>
      <c r="Z77" s="455">
        <f t="shared" si="28"/>
        <v>15500.088112071384</v>
      </c>
      <c r="AA77" s="455">
        <f t="shared" si="28"/>
        <v>7299.6546619321234</v>
      </c>
      <c r="AB77" s="455">
        <f t="shared" si="28"/>
        <v>3800.4517734999999</v>
      </c>
      <c r="AC77" s="455">
        <f t="shared" si="28"/>
        <v>1199.8</v>
      </c>
      <c r="AD77" s="455">
        <f t="shared" si="28"/>
        <v>1200</v>
      </c>
      <c r="AE77" s="455">
        <f t="shared" si="28"/>
        <v>1200</v>
      </c>
      <c r="AF77" s="455">
        <f t="shared" si="28"/>
        <v>1200</v>
      </c>
    </row>
    <row r="78" spans="1:32" s="146" customFormat="1" ht="15" customHeight="1" thickBot="1">
      <c r="A78" s="308" t="s">
        <v>32</v>
      </c>
      <c r="B78" s="374"/>
      <c r="C78" s="374"/>
      <c r="D78" s="374"/>
      <c r="E78" s="374"/>
      <c r="F78" s="374"/>
      <c r="G78" s="548"/>
      <c r="H78" s="549"/>
      <c r="I78" s="375"/>
      <c r="J78" s="548"/>
      <c r="K78" s="374"/>
      <c r="L78" s="374"/>
      <c r="M78" s="548"/>
      <c r="N78" s="550"/>
      <c r="O78" s="551"/>
      <c r="P78" s="551"/>
      <c r="Q78" s="552"/>
      <c r="R78" s="553"/>
      <c r="S78" s="374"/>
      <c r="T78" s="495">
        <f>SUM(T73,T74)</f>
        <v>0</v>
      </c>
      <c r="U78" s="495">
        <f t="shared" ref="U78:AF78" si="29">SUM(U73,U74)</f>
        <v>0</v>
      </c>
      <c r="V78" s="495">
        <f t="shared" si="29"/>
        <v>0</v>
      </c>
      <c r="W78" s="495">
        <f t="shared" si="29"/>
        <v>5000</v>
      </c>
      <c r="X78" s="495">
        <f t="shared" si="29"/>
        <v>17000</v>
      </c>
      <c r="Y78" s="495">
        <f t="shared" si="29"/>
        <v>25900</v>
      </c>
      <c r="Z78" s="495">
        <f t="shared" si="29"/>
        <v>45300</v>
      </c>
      <c r="AA78" s="495">
        <f t="shared" si="29"/>
        <v>51500</v>
      </c>
      <c r="AB78" s="495">
        <f t="shared" si="29"/>
        <v>55000</v>
      </c>
      <c r="AC78" s="495">
        <f t="shared" si="29"/>
        <v>57600</v>
      </c>
      <c r="AD78" s="495">
        <f t="shared" si="29"/>
        <v>57600</v>
      </c>
      <c r="AE78" s="495">
        <f t="shared" si="29"/>
        <v>57600</v>
      </c>
      <c r="AF78" s="495">
        <f t="shared" si="29"/>
        <v>57600</v>
      </c>
    </row>
    <row r="79" spans="1:32" ht="21" customHeight="1" thickBot="1">
      <c r="A79" s="538" t="s">
        <v>118</v>
      </c>
      <c r="B79" s="374"/>
      <c r="C79" s="375"/>
      <c r="D79" s="375"/>
      <c r="E79" s="375"/>
      <c r="F79" s="375"/>
      <c r="G79" s="374"/>
      <c r="H79" s="374"/>
      <c r="I79" s="374"/>
      <c r="J79" s="374"/>
      <c r="K79" s="374"/>
      <c r="L79" s="374"/>
      <c r="M79" s="374"/>
      <c r="N79" s="374"/>
      <c r="O79" s="374"/>
      <c r="P79" s="374"/>
      <c r="Q79" s="374"/>
      <c r="R79" s="374"/>
      <c r="S79" s="374"/>
      <c r="T79" s="539"/>
      <c r="U79" s="539"/>
      <c r="V79" s="539"/>
      <c r="W79" s="540"/>
      <c r="X79" s="375"/>
      <c r="Y79" s="375"/>
      <c r="Z79" s="219"/>
      <c r="AA79" s="219"/>
      <c r="AB79" s="219"/>
      <c r="AC79" s="219"/>
      <c r="AD79" s="219"/>
      <c r="AE79" s="219"/>
      <c r="AF79" s="246"/>
    </row>
    <row r="80" spans="1:32" ht="15" customHeight="1">
      <c r="A80" s="225" t="s">
        <v>98</v>
      </c>
      <c r="B80" s="226"/>
      <c r="C80" s="208"/>
      <c r="D80" s="208"/>
      <c r="E80" s="208"/>
      <c r="F80" s="208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442">
        <v>20</v>
      </c>
      <c r="U80" s="442">
        <v>20</v>
      </c>
      <c r="V80" s="442">
        <v>20</v>
      </c>
      <c r="W80" s="462">
        <v>150</v>
      </c>
      <c r="X80" s="463">
        <v>50</v>
      </c>
      <c r="Y80" s="463">
        <v>50</v>
      </c>
      <c r="Z80" s="464">
        <v>40</v>
      </c>
      <c r="AA80" s="464">
        <v>40</v>
      </c>
      <c r="AB80" s="464">
        <v>40</v>
      </c>
      <c r="AC80" s="464">
        <v>40</v>
      </c>
      <c r="AD80" s="464">
        <v>40</v>
      </c>
      <c r="AE80" s="464">
        <v>40</v>
      </c>
      <c r="AF80" s="464">
        <v>40</v>
      </c>
    </row>
    <row r="81" spans="1:32" ht="15" customHeight="1">
      <c r="A81" s="220" t="s">
        <v>99</v>
      </c>
      <c r="B81" s="218"/>
      <c r="C81" s="219"/>
      <c r="D81" s="219"/>
      <c r="E81" s="219"/>
      <c r="F81" s="219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443">
        <v>20</v>
      </c>
      <c r="U81" s="443">
        <v>20</v>
      </c>
      <c r="V81" s="443">
        <v>20</v>
      </c>
      <c r="W81" s="465">
        <v>300</v>
      </c>
      <c r="X81" s="466">
        <v>900</v>
      </c>
      <c r="Y81" s="466">
        <v>1000</v>
      </c>
      <c r="Z81" s="467">
        <v>1100</v>
      </c>
      <c r="AA81" s="467">
        <v>1100</v>
      </c>
      <c r="AB81" s="467">
        <v>1100</v>
      </c>
      <c r="AC81" s="467">
        <v>1100</v>
      </c>
      <c r="AD81" s="467">
        <v>1100</v>
      </c>
      <c r="AE81" s="467">
        <v>1100</v>
      </c>
      <c r="AF81" s="467">
        <v>1100</v>
      </c>
    </row>
    <row r="82" spans="1:32" ht="15" customHeight="1">
      <c r="A82" s="220" t="s">
        <v>100</v>
      </c>
      <c r="B82" s="218"/>
      <c r="C82" s="219"/>
      <c r="D82" s="219"/>
      <c r="E82" s="219"/>
      <c r="F82" s="219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444"/>
      <c r="U82" s="444"/>
      <c r="V82" s="444"/>
      <c r="W82" s="465">
        <v>300</v>
      </c>
      <c r="X82" s="466">
        <v>900</v>
      </c>
      <c r="Y82" s="466">
        <v>1000</v>
      </c>
      <c r="Z82" s="467">
        <v>1100</v>
      </c>
      <c r="AA82" s="467">
        <v>1100</v>
      </c>
      <c r="AB82" s="467">
        <v>1100</v>
      </c>
      <c r="AC82" s="467">
        <v>1100</v>
      </c>
      <c r="AD82" s="467">
        <v>1100</v>
      </c>
      <c r="AE82" s="467">
        <v>1100</v>
      </c>
      <c r="AF82" s="467">
        <v>1100</v>
      </c>
    </row>
    <row r="83" spans="1:32" ht="15" customHeight="1">
      <c r="A83" s="220" t="s">
        <v>101</v>
      </c>
      <c r="B83" s="218"/>
      <c r="C83" s="219"/>
      <c r="D83" s="219"/>
      <c r="E83" s="219"/>
      <c r="F83" s="219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443">
        <v>10</v>
      </c>
      <c r="U83" s="443">
        <v>10</v>
      </c>
      <c r="V83" s="443">
        <v>10</v>
      </c>
      <c r="W83" s="468">
        <v>100</v>
      </c>
      <c r="X83" s="469">
        <v>50</v>
      </c>
      <c r="Y83" s="469">
        <v>50</v>
      </c>
      <c r="Z83" s="470">
        <v>40</v>
      </c>
      <c r="AA83" s="470">
        <v>40</v>
      </c>
      <c r="AB83" s="470">
        <v>40</v>
      </c>
      <c r="AC83" s="470">
        <v>40</v>
      </c>
      <c r="AD83" s="470">
        <v>40</v>
      </c>
      <c r="AE83" s="470">
        <v>40</v>
      </c>
      <c r="AF83" s="470">
        <v>40</v>
      </c>
    </row>
    <row r="84" spans="1:32" ht="15" customHeight="1">
      <c r="A84" s="220" t="s">
        <v>102</v>
      </c>
      <c r="B84" s="218"/>
      <c r="C84" s="219"/>
      <c r="D84" s="219"/>
      <c r="E84" s="219"/>
      <c r="F84" s="219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443">
        <v>50</v>
      </c>
      <c r="U84" s="443">
        <v>50</v>
      </c>
      <c r="V84" s="443">
        <v>50</v>
      </c>
      <c r="W84" s="465">
        <v>300</v>
      </c>
      <c r="X84" s="466">
        <v>900</v>
      </c>
      <c r="Y84" s="466">
        <v>1000</v>
      </c>
      <c r="Z84" s="467">
        <v>1100</v>
      </c>
      <c r="AA84" s="467">
        <v>1100</v>
      </c>
      <c r="AB84" s="467">
        <v>1100</v>
      </c>
      <c r="AC84" s="467">
        <v>1100</v>
      </c>
      <c r="AD84" s="467">
        <v>1100</v>
      </c>
      <c r="AE84" s="467">
        <v>1100</v>
      </c>
      <c r="AF84" s="467">
        <v>1100</v>
      </c>
    </row>
    <row r="85" spans="1:32" ht="15" customHeight="1">
      <c r="A85" s="220" t="s">
        <v>103</v>
      </c>
      <c r="B85" s="218"/>
      <c r="C85" s="219"/>
      <c r="D85" s="219"/>
      <c r="E85" s="219"/>
      <c r="F85" s="219"/>
      <c r="G85" s="218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443">
        <v>50</v>
      </c>
      <c r="U85" s="443">
        <v>50</v>
      </c>
      <c r="V85" s="443">
        <v>50</v>
      </c>
      <c r="W85" s="465">
        <v>300</v>
      </c>
      <c r="X85" s="466">
        <v>900</v>
      </c>
      <c r="Y85" s="466">
        <v>1000</v>
      </c>
      <c r="Z85" s="467">
        <v>1100</v>
      </c>
      <c r="AA85" s="467">
        <v>1100</v>
      </c>
      <c r="AB85" s="467">
        <v>1100</v>
      </c>
      <c r="AC85" s="467">
        <v>1100</v>
      </c>
      <c r="AD85" s="467">
        <v>1100</v>
      </c>
      <c r="AE85" s="467">
        <v>1100</v>
      </c>
      <c r="AF85" s="467">
        <v>1100</v>
      </c>
    </row>
    <row r="86" spans="1:32" ht="15" customHeight="1">
      <c r="A86" s="220" t="s">
        <v>104</v>
      </c>
      <c r="B86" s="218"/>
      <c r="C86" s="219"/>
      <c r="D86" s="219"/>
      <c r="E86" s="219"/>
      <c r="F86" s="219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443">
        <v>70</v>
      </c>
      <c r="U86" s="443">
        <v>70</v>
      </c>
      <c r="V86" s="443">
        <v>70</v>
      </c>
      <c r="W86" s="465">
        <v>300</v>
      </c>
      <c r="X86" s="466">
        <v>900</v>
      </c>
      <c r="Y86" s="466">
        <v>1000</v>
      </c>
      <c r="Z86" s="467">
        <v>1100</v>
      </c>
      <c r="AA86" s="467">
        <v>1100</v>
      </c>
      <c r="AB86" s="467">
        <v>1100</v>
      </c>
      <c r="AC86" s="467">
        <v>1100</v>
      </c>
      <c r="AD86" s="467">
        <v>1100</v>
      </c>
      <c r="AE86" s="467">
        <v>1100</v>
      </c>
      <c r="AF86" s="467">
        <v>1100</v>
      </c>
    </row>
    <row r="87" spans="1:32" ht="15" customHeight="1">
      <c r="A87" s="220" t="s">
        <v>105</v>
      </c>
      <c r="B87" s="218"/>
      <c r="C87" s="219"/>
      <c r="D87" s="219"/>
      <c r="E87" s="219"/>
      <c r="F87" s="219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443">
        <v>700</v>
      </c>
      <c r="U87" s="443">
        <v>700</v>
      </c>
      <c r="V87" s="443">
        <v>700</v>
      </c>
      <c r="W87" s="465">
        <v>300</v>
      </c>
      <c r="X87" s="466">
        <v>900</v>
      </c>
      <c r="Y87" s="466">
        <v>1000</v>
      </c>
      <c r="Z87" s="467">
        <v>1000</v>
      </c>
      <c r="AA87" s="467">
        <v>1000</v>
      </c>
      <c r="AB87" s="467">
        <v>1000</v>
      </c>
      <c r="AC87" s="467">
        <v>1000</v>
      </c>
      <c r="AD87" s="467">
        <v>1000</v>
      </c>
      <c r="AE87" s="467">
        <v>1000</v>
      </c>
      <c r="AF87" s="467">
        <v>1000</v>
      </c>
    </row>
    <row r="88" spans="1:32" ht="15" customHeight="1">
      <c r="A88" s="220" t="s">
        <v>106</v>
      </c>
      <c r="B88" s="218"/>
      <c r="C88" s="219"/>
      <c r="D88" s="219"/>
      <c r="E88" s="219"/>
      <c r="F88" s="219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443">
        <v>100</v>
      </c>
      <c r="U88" s="443">
        <v>100</v>
      </c>
      <c r="V88" s="443">
        <v>100</v>
      </c>
      <c r="W88" s="468">
        <v>350</v>
      </c>
      <c r="X88" s="471">
        <v>100</v>
      </c>
      <c r="Y88" s="471">
        <v>100</v>
      </c>
      <c r="Z88" s="470">
        <v>50</v>
      </c>
      <c r="AA88" s="470">
        <v>50</v>
      </c>
      <c r="AB88" s="470">
        <v>50</v>
      </c>
      <c r="AC88" s="470">
        <v>50</v>
      </c>
      <c r="AD88" s="470">
        <v>50</v>
      </c>
      <c r="AE88" s="470">
        <v>50</v>
      </c>
      <c r="AF88" s="470">
        <v>50</v>
      </c>
    </row>
    <row r="89" spans="1:32" ht="15" customHeight="1">
      <c r="A89" s="220" t="s">
        <v>107</v>
      </c>
      <c r="B89" s="218"/>
      <c r="C89" s="219"/>
      <c r="D89" s="219"/>
      <c r="E89" s="219"/>
      <c r="F89" s="219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443">
        <v>70</v>
      </c>
      <c r="U89" s="443">
        <v>70</v>
      </c>
      <c r="V89" s="443">
        <v>70</v>
      </c>
      <c r="W89" s="468">
        <v>250</v>
      </c>
      <c r="X89" s="470">
        <v>50</v>
      </c>
      <c r="Y89" s="470">
        <v>50</v>
      </c>
      <c r="Z89" s="470">
        <v>25</v>
      </c>
      <c r="AA89" s="470">
        <v>25</v>
      </c>
      <c r="AB89" s="470">
        <v>25</v>
      </c>
      <c r="AC89" s="470">
        <v>25</v>
      </c>
      <c r="AD89" s="470">
        <v>25</v>
      </c>
      <c r="AE89" s="470">
        <v>25</v>
      </c>
      <c r="AF89" s="470">
        <v>25</v>
      </c>
    </row>
    <row r="90" spans="1:32" ht="15" customHeight="1">
      <c r="A90" s="220" t="s">
        <v>108</v>
      </c>
      <c r="B90" s="218"/>
      <c r="C90" s="219"/>
      <c r="D90" s="219"/>
      <c r="E90" s="219"/>
      <c r="F90" s="219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443">
        <v>50</v>
      </c>
      <c r="U90" s="443">
        <v>50</v>
      </c>
      <c r="V90" s="443">
        <v>50</v>
      </c>
      <c r="W90" s="468">
        <v>200</v>
      </c>
      <c r="X90" s="470">
        <v>50</v>
      </c>
      <c r="Y90" s="470">
        <v>50</v>
      </c>
      <c r="Z90" s="470">
        <v>25</v>
      </c>
      <c r="AA90" s="470">
        <v>25</v>
      </c>
      <c r="AB90" s="470">
        <v>25</v>
      </c>
      <c r="AC90" s="470">
        <v>25</v>
      </c>
      <c r="AD90" s="470">
        <v>25</v>
      </c>
      <c r="AE90" s="470">
        <v>25</v>
      </c>
      <c r="AF90" s="470">
        <v>25</v>
      </c>
    </row>
    <row r="91" spans="1:32" ht="15" customHeight="1">
      <c r="A91" s="221" t="s">
        <v>109</v>
      </c>
      <c r="B91" s="218"/>
      <c r="C91" s="219"/>
      <c r="D91" s="219"/>
      <c r="E91" s="219"/>
      <c r="F91" s="219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443">
        <v>40</v>
      </c>
      <c r="U91" s="443">
        <v>40</v>
      </c>
      <c r="V91" s="443">
        <v>40</v>
      </c>
      <c r="W91" s="472">
        <v>200</v>
      </c>
      <c r="X91" s="473">
        <v>50</v>
      </c>
      <c r="Y91" s="473">
        <v>40</v>
      </c>
      <c r="Z91" s="470">
        <v>10</v>
      </c>
      <c r="AA91" s="470">
        <v>10</v>
      </c>
      <c r="AB91" s="470">
        <v>10</v>
      </c>
      <c r="AC91" s="470">
        <v>10</v>
      </c>
      <c r="AD91" s="470">
        <v>10</v>
      </c>
      <c r="AE91" s="470">
        <v>10</v>
      </c>
      <c r="AF91" s="470">
        <v>10</v>
      </c>
    </row>
    <row r="92" spans="1:32" ht="15" customHeight="1">
      <c r="A92" s="221" t="s">
        <v>110</v>
      </c>
      <c r="B92" s="218"/>
      <c r="C92" s="219"/>
      <c r="D92" s="219"/>
      <c r="E92" s="219"/>
      <c r="F92" s="219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443">
        <v>40</v>
      </c>
      <c r="U92" s="443">
        <v>40</v>
      </c>
      <c r="V92" s="443">
        <v>40</v>
      </c>
      <c r="W92" s="472">
        <v>50</v>
      </c>
      <c r="X92" s="473">
        <v>50</v>
      </c>
      <c r="Y92" s="473">
        <v>30</v>
      </c>
      <c r="Z92" s="470">
        <v>10</v>
      </c>
      <c r="AA92" s="470">
        <v>10</v>
      </c>
      <c r="AB92" s="470">
        <v>10</v>
      </c>
      <c r="AC92" s="470">
        <v>10</v>
      </c>
      <c r="AD92" s="470">
        <v>10</v>
      </c>
      <c r="AE92" s="470">
        <v>10</v>
      </c>
      <c r="AF92" s="470">
        <v>10</v>
      </c>
    </row>
    <row r="93" spans="1:32" ht="15" customHeight="1" thickBot="1">
      <c r="A93" s="222" t="s">
        <v>111</v>
      </c>
      <c r="B93" s="227"/>
      <c r="C93" s="228"/>
      <c r="D93" s="228"/>
      <c r="E93" s="228"/>
      <c r="F93" s="228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7"/>
      <c r="R93" s="227"/>
      <c r="S93" s="227"/>
      <c r="T93" s="445"/>
      <c r="U93" s="446">
        <v>30</v>
      </c>
      <c r="V93" s="446">
        <v>80</v>
      </c>
      <c r="W93" s="474">
        <v>200</v>
      </c>
      <c r="X93" s="475">
        <v>600</v>
      </c>
      <c r="Y93" s="475">
        <v>700</v>
      </c>
      <c r="Z93" s="476">
        <v>700</v>
      </c>
      <c r="AA93" s="476">
        <v>800</v>
      </c>
      <c r="AB93" s="476">
        <v>800</v>
      </c>
      <c r="AC93" s="476">
        <v>800</v>
      </c>
      <c r="AD93" s="476">
        <v>800</v>
      </c>
      <c r="AE93" s="476">
        <v>800</v>
      </c>
      <c r="AF93" s="477">
        <v>800</v>
      </c>
    </row>
    <row r="94" spans="1:32" ht="15" customHeight="1">
      <c r="A94" s="300" t="s">
        <v>4</v>
      </c>
      <c r="B94" s="184"/>
      <c r="C94" s="185"/>
      <c r="D94" s="185"/>
      <c r="E94" s="185"/>
      <c r="F94" s="185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242"/>
      <c r="T94" s="429">
        <f t="shared" ref="T94:Y94" si="30">SUM(T5:T24)</f>
        <v>29850</v>
      </c>
      <c r="U94" s="429">
        <f t="shared" si="30"/>
        <v>35500</v>
      </c>
      <c r="V94" s="429">
        <f t="shared" si="30"/>
        <v>37000</v>
      </c>
      <c r="W94" s="429">
        <f t="shared" si="30"/>
        <v>38000</v>
      </c>
      <c r="X94" s="429">
        <f t="shared" si="30"/>
        <v>45000</v>
      </c>
      <c r="Y94" s="429">
        <f t="shared" si="30"/>
        <v>45000</v>
      </c>
      <c r="Z94" s="429">
        <f t="shared" ref="Z94:AF94" si="31">SUM(Z5:Z24)</f>
        <v>51300</v>
      </c>
      <c r="AA94" s="429">
        <f t="shared" si="31"/>
        <v>53000</v>
      </c>
      <c r="AB94" s="429">
        <f t="shared" si="31"/>
        <v>53000</v>
      </c>
      <c r="AC94" s="429">
        <f t="shared" si="31"/>
        <v>53000</v>
      </c>
      <c r="AD94" s="429">
        <f t="shared" si="31"/>
        <v>53000</v>
      </c>
      <c r="AE94" s="429">
        <f t="shared" si="31"/>
        <v>53000</v>
      </c>
      <c r="AF94" s="429">
        <f t="shared" si="31"/>
        <v>53000</v>
      </c>
    </row>
    <row r="95" spans="1:32" ht="15" customHeight="1">
      <c r="A95" s="186" t="s">
        <v>31</v>
      </c>
      <c r="B95" s="182"/>
      <c r="C95" s="183"/>
      <c r="D95" s="183"/>
      <c r="E95" s="183"/>
      <c r="F95" s="183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243"/>
      <c r="T95" s="433">
        <f>SUM(T5:T24)</f>
        <v>29850</v>
      </c>
      <c r="U95" s="433">
        <f>SUM(U5:U24)</f>
        <v>35500</v>
      </c>
      <c r="V95" s="433">
        <f>SUM(V5:V24)</f>
        <v>37000</v>
      </c>
      <c r="W95" s="266">
        <f>SUM(W5,W7,W10,W12,W13,W15,W18,W22)</f>
        <v>30000</v>
      </c>
      <c r="X95" s="266">
        <f>SUM(X5,X7,X10,X12,X13,X15,X18,X22)</f>
        <v>29700</v>
      </c>
      <c r="Y95" s="266">
        <f>SUM(Y5,Y7,Y10,Y12,Y13,Y15,Y18,Y22)</f>
        <v>23800</v>
      </c>
      <c r="Z95" s="266">
        <f t="shared" ref="Z95:AF95" si="32">SUM(Z5,Z7,Z10,Z12,Z13,Z15,Z18,Z22)</f>
        <v>23000</v>
      </c>
      <c r="AA95" s="266">
        <f t="shared" si="32"/>
        <v>11000</v>
      </c>
      <c r="AB95" s="266">
        <f t="shared" si="32"/>
        <v>5000</v>
      </c>
      <c r="AC95" s="266">
        <f t="shared" si="32"/>
        <v>3000</v>
      </c>
      <c r="AD95" s="266">
        <f t="shared" si="32"/>
        <v>3000</v>
      </c>
      <c r="AE95" s="266">
        <f t="shared" si="32"/>
        <v>3000</v>
      </c>
      <c r="AF95" s="266">
        <f t="shared" si="32"/>
        <v>3000</v>
      </c>
    </row>
    <row r="96" spans="1:32" ht="15" customHeight="1">
      <c r="A96" s="298" t="s">
        <v>32</v>
      </c>
      <c r="B96" s="182"/>
      <c r="C96" s="183"/>
      <c r="D96" s="183"/>
      <c r="E96" s="183"/>
      <c r="F96" s="183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243"/>
      <c r="T96" s="267">
        <f t="shared" ref="T96:Y96" si="33">SUM(T8,T14,T19,T20,T23,T24)</f>
        <v>0</v>
      </c>
      <c r="U96" s="267">
        <f t="shared" si="33"/>
        <v>0</v>
      </c>
      <c r="V96" s="267">
        <f t="shared" si="33"/>
        <v>0</v>
      </c>
      <c r="W96" s="267">
        <f t="shared" si="33"/>
        <v>8000</v>
      </c>
      <c r="X96" s="267">
        <f t="shared" si="33"/>
        <v>15300</v>
      </c>
      <c r="Y96" s="267">
        <f t="shared" si="33"/>
        <v>21200</v>
      </c>
      <c r="Z96" s="267">
        <f t="shared" ref="Z96:AF96" si="34">SUM(Z8,Z14,Z19,Z20,Z23,Z24)</f>
        <v>28300</v>
      </c>
      <c r="AA96" s="267">
        <f t="shared" si="34"/>
        <v>42000</v>
      </c>
      <c r="AB96" s="267">
        <f t="shared" si="34"/>
        <v>48000</v>
      </c>
      <c r="AC96" s="267">
        <f t="shared" si="34"/>
        <v>50000</v>
      </c>
      <c r="AD96" s="267">
        <f t="shared" si="34"/>
        <v>50000</v>
      </c>
      <c r="AE96" s="267">
        <f t="shared" si="34"/>
        <v>50000</v>
      </c>
      <c r="AF96" s="267">
        <f t="shared" si="34"/>
        <v>50000</v>
      </c>
    </row>
    <row r="97" spans="1:32" ht="15" customHeight="1">
      <c r="A97" s="295" t="s">
        <v>133</v>
      </c>
      <c r="B97" s="180"/>
      <c r="C97" s="181"/>
      <c r="D97" s="181"/>
      <c r="E97" s="181"/>
      <c r="F97" s="181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244"/>
      <c r="T97" s="454">
        <f>SUM(T29:T42)</f>
        <v>105040</v>
      </c>
      <c r="U97" s="454">
        <f t="shared" ref="U97:AF97" si="35">SUM(U29:U42)</f>
        <v>115800</v>
      </c>
      <c r="V97" s="454">
        <f t="shared" si="35"/>
        <v>109900</v>
      </c>
      <c r="W97" s="454">
        <f t="shared" si="35"/>
        <v>111800</v>
      </c>
      <c r="X97" s="454">
        <f t="shared" si="35"/>
        <v>102499.5</v>
      </c>
      <c r="Y97" s="454">
        <f t="shared" si="35"/>
        <v>101099.55</v>
      </c>
      <c r="Z97" s="454">
        <f t="shared" si="35"/>
        <v>103900.2</v>
      </c>
      <c r="AA97" s="454">
        <f t="shared" si="35"/>
        <v>104100</v>
      </c>
      <c r="AB97" s="454">
        <f t="shared" si="35"/>
        <v>104100</v>
      </c>
      <c r="AC97" s="454">
        <f t="shared" si="35"/>
        <v>104100</v>
      </c>
      <c r="AD97" s="454">
        <f t="shared" si="35"/>
        <v>104100</v>
      </c>
      <c r="AE97" s="454">
        <f t="shared" si="35"/>
        <v>104100</v>
      </c>
      <c r="AF97" s="454">
        <f t="shared" si="35"/>
        <v>104100</v>
      </c>
    </row>
    <row r="98" spans="1:32" ht="15" customHeight="1">
      <c r="A98" s="298" t="s">
        <v>31</v>
      </c>
      <c r="B98" s="182"/>
      <c r="C98" s="183"/>
      <c r="D98" s="183"/>
      <c r="E98" s="183"/>
      <c r="F98" s="183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243"/>
      <c r="T98" s="455">
        <f>SUM(T29,T31:T41)</f>
        <v>104340</v>
      </c>
      <c r="U98" s="455">
        <f t="shared" ref="U98:AF98" si="36">SUM(U29,U31:U41)</f>
        <v>99200</v>
      </c>
      <c r="V98" s="455">
        <f t="shared" si="36"/>
        <v>74900</v>
      </c>
      <c r="W98" s="455">
        <f t="shared" si="36"/>
        <v>66800</v>
      </c>
      <c r="X98" s="455">
        <f t="shared" si="36"/>
        <v>54999.5</v>
      </c>
      <c r="Y98" s="455">
        <f t="shared" si="36"/>
        <v>43099.55</v>
      </c>
      <c r="Z98" s="455">
        <f t="shared" si="36"/>
        <v>28900.2</v>
      </c>
      <c r="AA98" s="455">
        <f t="shared" si="36"/>
        <v>14100</v>
      </c>
      <c r="AB98" s="455">
        <f t="shared" si="36"/>
        <v>4100</v>
      </c>
      <c r="AC98" s="455">
        <f t="shared" si="36"/>
        <v>2000</v>
      </c>
      <c r="AD98" s="455">
        <f t="shared" si="36"/>
        <v>2000</v>
      </c>
      <c r="AE98" s="455">
        <f t="shared" si="36"/>
        <v>2000</v>
      </c>
      <c r="AF98" s="455">
        <f t="shared" si="36"/>
        <v>2000</v>
      </c>
    </row>
    <row r="99" spans="1:32" ht="15" customHeight="1">
      <c r="A99" s="298" t="s">
        <v>32</v>
      </c>
      <c r="B99" s="182"/>
      <c r="C99" s="183"/>
      <c r="D99" s="183"/>
      <c r="E99" s="183"/>
      <c r="F99" s="183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243"/>
      <c r="T99" s="447">
        <f>SUM(T30,T42)</f>
        <v>700</v>
      </c>
      <c r="U99" s="447">
        <f t="shared" ref="U99:AF99" si="37">SUM(U30,U42)</f>
        <v>16600</v>
      </c>
      <c r="V99" s="447">
        <f t="shared" si="37"/>
        <v>35000</v>
      </c>
      <c r="W99" s="447">
        <f t="shared" si="37"/>
        <v>45000</v>
      </c>
      <c r="X99" s="447">
        <f t="shared" si="37"/>
        <v>47500</v>
      </c>
      <c r="Y99" s="447">
        <f t="shared" si="37"/>
        <v>58000</v>
      </c>
      <c r="Z99" s="447">
        <f t="shared" si="37"/>
        <v>75000</v>
      </c>
      <c r="AA99" s="447">
        <f t="shared" si="37"/>
        <v>90000</v>
      </c>
      <c r="AB99" s="447">
        <f t="shared" si="37"/>
        <v>100000</v>
      </c>
      <c r="AC99" s="447">
        <f t="shared" si="37"/>
        <v>102100</v>
      </c>
      <c r="AD99" s="447">
        <f t="shared" si="37"/>
        <v>102100</v>
      </c>
      <c r="AE99" s="447">
        <f t="shared" si="37"/>
        <v>102100</v>
      </c>
      <c r="AF99" s="447">
        <f t="shared" si="37"/>
        <v>102100</v>
      </c>
    </row>
    <row r="100" spans="1:32" s="146" customFormat="1" ht="15" customHeight="1">
      <c r="A100" s="505" t="s">
        <v>132</v>
      </c>
      <c r="B100" s="298"/>
      <c r="C100" s="299"/>
      <c r="D100" s="299"/>
      <c r="E100" s="299"/>
      <c r="F100" s="299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420"/>
      <c r="T100" s="454">
        <f>SUM(T47:T52)</f>
        <v>8320</v>
      </c>
      <c r="U100" s="454">
        <f t="shared" ref="U100:AF100" si="38">SUM(U47:U52)</f>
        <v>17350</v>
      </c>
      <c r="V100" s="454">
        <f t="shared" si="38"/>
        <v>19800</v>
      </c>
      <c r="W100" s="454">
        <f t="shared" si="38"/>
        <v>19100</v>
      </c>
      <c r="X100" s="454">
        <f t="shared" si="38"/>
        <v>20100</v>
      </c>
      <c r="Y100" s="454">
        <f t="shared" si="38"/>
        <v>25300</v>
      </c>
      <c r="Z100" s="454">
        <f t="shared" si="38"/>
        <v>26100</v>
      </c>
      <c r="AA100" s="454">
        <f t="shared" si="38"/>
        <v>26900</v>
      </c>
      <c r="AB100" s="454">
        <f t="shared" si="38"/>
        <v>26900</v>
      </c>
      <c r="AC100" s="454">
        <f t="shared" si="38"/>
        <v>26900</v>
      </c>
      <c r="AD100" s="454">
        <f t="shared" si="38"/>
        <v>26900</v>
      </c>
      <c r="AE100" s="454">
        <f t="shared" si="38"/>
        <v>26900</v>
      </c>
      <c r="AF100" s="454">
        <f t="shared" si="38"/>
        <v>26900</v>
      </c>
    </row>
    <row r="101" spans="1:32" s="146" customFormat="1" ht="15" customHeight="1">
      <c r="A101" s="298" t="s">
        <v>31</v>
      </c>
      <c r="B101" s="298"/>
      <c r="C101" s="299"/>
      <c r="D101" s="299"/>
      <c r="E101" s="299"/>
      <c r="F101" s="299"/>
      <c r="G101" s="298"/>
      <c r="H101" s="298"/>
      <c r="I101" s="298"/>
      <c r="J101" s="298"/>
      <c r="K101" s="298"/>
      <c r="L101" s="298"/>
      <c r="M101" s="298"/>
      <c r="N101" s="298"/>
      <c r="O101" s="298"/>
      <c r="P101" s="298"/>
      <c r="Q101" s="298"/>
      <c r="R101" s="298"/>
      <c r="S101" s="420"/>
      <c r="T101" s="455">
        <f>SUM(T47:T49)</f>
        <v>8320</v>
      </c>
      <c r="U101" s="455">
        <f t="shared" ref="U101:AF101" si="39">SUM(U47:U49)</f>
        <v>17350</v>
      </c>
      <c r="V101" s="455">
        <f t="shared" si="39"/>
        <v>19800</v>
      </c>
      <c r="W101" s="455">
        <f t="shared" si="39"/>
        <v>19100</v>
      </c>
      <c r="X101" s="455">
        <f t="shared" si="39"/>
        <v>9100</v>
      </c>
      <c r="Y101" s="455">
        <f t="shared" si="39"/>
        <v>2800</v>
      </c>
      <c r="Z101" s="455">
        <f t="shared" si="39"/>
        <v>2800</v>
      </c>
      <c r="AA101" s="455">
        <f t="shared" si="39"/>
        <v>2800</v>
      </c>
      <c r="AB101" s="455">
        <f t="shared" si="39"/>
        <v>2800</v>
      </c>
      <c r="AC101" s="455">
        <f t="shared" si="39"/>
        <v>2800</v>
      </c>
      <c r="AD101" s="455">
        <f t="shared" si="39"/>
        <v>2800</v>
      </c>
      <c r="AE101" s="455">
        <f t="shared" si="39"/>
        <v>2800</v>
      </c>
      <c r="AF101" s="455">
        <f t="shared" si="39"/>
        <v>2800</v>
      </c>
    </row>
    <row r="102" spans="1:32" s="146" customFormat="1" ht="15" customHeight="1">
      <c r="A102" s="298" t="s">
        <v>32</v>
      </c>
      <c r="B102" s="298"/>
      <c r="C102" s="299"/>
      <c r="D102" s="299"/>
      <c r="E102" s="299"/>
      <c r="F102" s="299"/>
      <c r="G102" s="298"/>
      <c r="H102" s="298"/>
      <c r="I102" s="298"/>
      <c r="J102" s="298"/>
      <c r="K102" s="298"/>
      <c r="L102" s="298"/>
      <c r="M102" s="298"/>
      <c r="N102" s="298"/>
      <c r="O102" s="298"/>
      <c r="P102" s="298"/>
      <c r="Q102" s="298"/>
      <c r="R102" s="298"/>
      <c r="S102" s="420"/>
      <c r="T102" s="447">
        <f>SUM(T50:T52)</f>
        <v>0</v>
      </c>
      <c r="U102" s="447">
        <f t="shared" ref="U102:AF102" si="40">SUM(U50:U52)</f>
        <v>0</v>
      </c>
      <c r="V102" s="447">
        <f t="shared" si="40"/>
        <v>0</v>
      </c>
      <c r="W102" s="447">
        <f t="shared" si="40"/>
        <v>0</v>
      </c>
      <c r="X102" s="447">
        <f t="shared" si="40"/>
        <v>11000</v>
      </c>
      <c r="Y102" s="447">
        <f t="shared" si="40"/>
        <v>22500</v>
      </c>
      <c r="Z102" s="447">
        <f t="shared" si="40"/>
        <v>23300</v>
      </c>
      <c r="AA102" s="447">
        <f t="shared" si="40"/>
        <v>24100</v>
      </c>
      <c r="AB102" s="447">
        <f t="shared" si="40"/>
        <v>24100</v>
      </c>
      <c r="AC102" s="447">
        <f t="shared" si="40"/>
        <v>24100</v>
      </c>
      <c r="AD102" s="447">
        <f t="shared" si="40"/>
        <v>24100</v>
      </c>
      <c r="AE102" s="447">
        <f t="shared" si="40"/>
        <v>24100</v>
      </c>
      <c r="AF102" s="447">
        <f t="shared" si="40"/>
        <v>24100</v>
      </c>
    </row>
    <row r="103" spans="1:32" ht="15" customHeight="1">
      <c r="A103" s="295" t="s">
        <v>6</v>
      </c>
      <c r="B103" s="180"/>
      <c r="C103" s="181"/>
      <c r="D103" s="181"/>
      <c r="E103" s="181"/>
      <c r="F103" s="181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244"/>
      <c r="T103" s="454">
        <f>SUM(T57:T75)</f>
        <v>77750</v>
      </c>
      <c r="U103" s="454">
        <f>SUM(U57:U75)</f>
        <v>80099.67</v>
      </c>
      <c r="V103" s="454">
        <f>SUM(V57:V75)</f>
        <v>81999.673487000007</v>
      </c>
      <c r="W103" s="454">
        <f t="shared" ref="W103:AF103" si="41">SUM(W57:W75)</f>
        <v>77199.991813679997</v>
      </c>
      <c r="X103" s="454">
        <f t="shared" si="41"/>
        <v>75500.093369080801</v>
      </c>
      <c r="Y103" s="454">
        <f t="shared" si="41"/>
        <v>70599.951427346808</v>
      </c>
      <c r="Z103" s="454">
        <f t="shared" si="41"/>
        <v>60800.088112071382</v>
      </c>
      <c r="AA103" s="454">
        <f t="shared" si="41"/>
        <v>58799.654661932123</v>
      </c>
      <c r="AB103" s="454">
        <f t="shared" si="41"/>
        <v>58800.451773499997</v>
      </c>
      <c r="AC103" s="454">
        <f t="shared" si="41"/>
        <v>58799.8</v>
      </c>
      <c r="AD103" s="454">
        <f t="shared" si="41"/>
        <v>58800</v>
      </c>
      <c r="AE103" s="454">
        <f t="shared" si="41"/>
        <v>58800</v>
      </c>
      <c r="AF103" s="454">
        <f t="shared" si="41"/>
        <v>58800</v>
      </c>
    </row>
    <row r="104" spans="1:32" ht="15" customHeight="1">
      <c r="A104" s="298" t="s">
        <v>31</v>
      </c>
      <c r="B104" s="182"/>
      <c r="C104" s="183"/>
      <c r="D104" s="183"/>
      <c r="E104" s="183"/>
      <c r="F104" s="183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243"/>
      <c r="T104" s="455">
        <f t="shared" ref="T104:AF104" si="42">SUM(T57:T72,T75)</f>
        <v>77750</v>
      </c>
      <c r="U104" s="455">
        <f t="shared" si="42"/>
        <v>80099.67</v>
      </c>
      <c r="V104" s="455">
        <f t="shared" si="42"/>
        <v>81999.673487000007</v>
      </c>
      <c r="W104" s="455">
        <f t="shared" si="42"/>
        <v>72199.991813679997</v>
      </c>
      <c r="X104" s="455">
        <f t="shared" si="42"/>
        <v>58500.093369080801</v>
      </c>
      <c r="Y104" s="455">
        <f t="shared" si="42"/>
        <v>44699.951427346808</v>
      </c>
      <c r="Z104" s="455">
        <f t="shared" si="42"/>
        <v>15500.088112071384</v>
      </c>
      <c r="AA104" s="455">
        <f t="shared" si="42"/>
        <v>7299.6546619321234</v>
      </c>
      <c r="AB104" s="455">
        <f t="shared" si="42"/>
        <v>3800.4517734999999</v>
      </c>
      <c r="AC104" s="455">
        <f t="shared" si="42"/>
        <v>1199.8</v>
      </c>
      <c r="AD104" s="455">
        <f t="shared" si="42"/>
        <v>1200</v>
      </c>
      <c r="AE104" s="455">
        <f t="shared" si="42"/>
        <v>1200</v>
      </c>
      <c r="AF104" s="455">
        <f t="shared" si="42"/>
        <v>1200</v>
      </c>
    </row>
    <row r="105" spans="1:32" ht="15" customHeight="1">
      <c r="A105" s="298" t="s">
        <v>32</v>
      </c>
      <c r="B105" s="182"/>
      <c r="C105" s="183"/>
      <c r="D105" s="183"/>
      <c r="E105" s="183"/>
      <c r="F105" s="183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243"/>
      <c r="T105" s="495">
        <f>SUM(T73,T74)</f>
        <v>0</v>
      </c>
      <c r="U105" s="495">
        <f>SUM(U73,U74)</f>
        <v>0</v>
      </c>
      <c r="V105" s="495">
        <f>SUM(V73,V74)</f>
        <v>0</v>
      </c>
      <c r="W105" s="495">
        <f>SUM(W73,W74)</f>
        <v>5000</v>
      </c>
      <c r="X105" s="495">
        <f t="shared" ref="X105:AF105" si="43">SUM(X73,X74)</f>
        <v>17000</v>
      </c>
      <c r="Y105" s="495">
        <f t="shared" si="43"/>
        <v>25900</v>
      </c>
      <c r="Z105" s="495">
        <f t="shared" si="43"/>
        <v>45300</v>
      </c>
      <c r="AA105" s="495">
        <f t="shared" si="43"/>
        <v>51500</v>
      </c>
      <c r="AB105" s="495">
        <f t="shared" si="43"/>
        <v>55000</v>
      </c>
      <c r="AC105" s="495">
        <f t="shared" si="43"/>
        <v>57600</v>
      </c>
      <c r="AD105" s="495">
        <f t="shared" si="43"/>
        <v>57600</v>
      </c>
      <c r="AE105" s="495">
        <f t="shared" si="43"/>
        <v>57600</v>
      </c>
      <c r="AF105" s="495">
        <f t="shared" si="43"/>
        <v>57600</v>
      </c>
    </row>
    <row r="106" spans="1:32" ht="15" customHeight="1">
      <c r="A106" s="478" t="s">
        <v>118</v>
      </c>
      <c r="B106" s="182"/>
      <c r="C106" s="183"/>
      <c r="D106" s="183"/>
      <c r="E106" s="183"/>
      <c r="F106" s="183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243"/>
      <c r="T106" s="430">
        <f>SUM(T80:T93)</f>
        <v>1220</v>
      </c>
      <c r="U106" s="430">
        <f t="shared" ref="U106:AF106" si="44">SUM(U80:U93)</f>
        <v>1250</v>
      </c>
      <c r="V106" s="430">
        <f t="shared" si="44"/>
        <v>1300</v>
      </c>
      <c r="W106" s="430">
        <f t="shared" si="44"/>
        <v>3300</v>
      </c>
      <c r="X106" s="430">
        <f t="shared" si="44"/>
        <v>6400</v>
      </c>
      <c r="Y106" s="430">
        <f t="shared" si="44"/>
        <v>7070</v>
      </c>
      <c r="Z106" s="430">
        <f t="shared" si="44"/>
        <v>7400</v>
      </c>
      <c r="AA106" s="430">
        <f t="shared" si="44"/>
        <v>7500</v>
      </c>
      <c r="AB106" s="430">
        <f t="shared" si="44"/>
        <v>7500</v>
      </c>
      <c r="AC106" s="430">
        <f t="shared" si="44"/>
        <v>7500</v>
      </c>
      <c r="AD106" s="430">
        <f t="shared" si="44"/>
        <v>7500</v>
      </c>
      <c r="AE106" s="430">
        <f t="shared" si="44"/>
        <v>7500</v>
      </c>
      <c r="AF106" s="430">
        <f t="shared" si="44"/>
        <v>7500</v>
      </c>
    </row>
    <row r="107" spans="1:32" ht="15" customHeight="1">
      <c r="A107" s="298" t="s">
        <v>31</v>
      </c>
      <c r="B107" s="182"/>
      <c r="C107" s="183"/>
      <c r="D107" s="183"/>
      <c r="E107" s="183"/>
      <c r="F107" s="183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243"/>
      <c r="T107" s="433">
        <f>SUM(T80:T93)</f>
        <v>1220</v>
      </c>
      <c r="U107" s="433">
        <f t="shared" ref="U107:V107" si="45">SUM(U80:U93)</f>
        <v>1250</v>
      </c>
      <c r="V107" s="433">
        <f t="shared" si="45"/>
        <v>1300</v>
      </c>
      <c r="W107" s="266">
        <f>SUM(W80,W83,W88,W89,W90,W91,W92)</f>
        <v>1300</v>
      </c>
      <c r="X107" s="266">
        <f t="shared" ref="X107:AF107" si="46">SUM(X80,X83,X88,X89,X90,X91,X92)</f>
        <v>400</v>
      </c>
      <c r="Y107" s="266">
        <f t="shared" si="46"/>
        <v>370</v>
      </c>
      <c r="Z107" s="266">
        <f t="shared" si="46"/>
        <v>200</v>
      </c>
      <c r="AA107" s="266">
        <f t="shared" si="46"/>
        <v>200</v>
      </c>
      <c r="AB107" s="266">
        <f t="shared" si="46"/>
        <v>200</v>
      </c>
      <c r="AC107" s="266">
        <f t="shared" si="46"/>
        <v>200</v>
      </c>
      <c r="AD107" s="266">
        <f t="shared" si="46"/>
        <v>200</v>
      </c>
      <c r="AE107" s="266">
        <f t="shared" si="46"/>
        <v>200</v>
      </c>
      <c r="AF107" s="266">
        <f t="shared" si="46"/>
        <v>200</v>
      </c>
    </row>
    <row r="108" spans="1:32" ht="15" customHeight="1">
      <c r="A108" s="298" t="s">
        <v>32</v>
      </c>
      <c r="B108" s="182"/>
      <c r="C108" s="183"/>
      <c r="D108" s="183"/>
      <c r="E108" s="183"/>
      <c r="F108" s="183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243"/>
      <c r="T108" s="267">
        <v>0</v>
      </c>
      <c r="U108" s="267">
        <v>0</v>
      </c>
      <c r="V108" s="267">
        <v>0</v>
      </c>
      <c r="W108" s="267">
        <f>SUM(W81,W82,W84,W85,W86,W87,W93)</f>
        <v>2000</v>
      </c>
      <c r="X108" s="267">
        <f t="shared" ref="X108:AF108" si="47">SUM(X81,X82,X84,X85,X86,X87,X93)</f>
        <v>6000</v>
      </c>
      <c r="Y108" s="267">
        <f t="shared" si="47"/>
        <v>6700</v>
      </c>
      <c r="Z108" s="267">
        <f t="shared" si="47"/>
        <v>7200</v>
      </c>
      <c r="AA108" s="267">
        <f t="shared" si="47"/>
        <v>7300</v>
      </c>
      <c r="AB108" s="267">
        <f t="shared" si="47"/>
        <v>7300</v>
      </c>
      <c r="AC108" s="267">
        <f t="shared" si="47"/>
        <v>7300</v>
      </c>
      <c r="AD108" s="267">
        <f t="shared" si="47"/>
        <v>7300</v>
      </c>
      <c r="AE108" s="267">
        <f t="shared" si="47"/>
        <v>7300</v>
      </c>
      <c r="AF108" s="267">
        <f t="shared" si="47"/>
        <v>7300</v>
      </c>
    </row>
    <row r="109" spans="1:32" ht="15" customHeight="1">
      <c r="A109" s="187" t="s">
        <v>33</v>
      </c>
      <c r="B109" s="180"/>
      <c r="C109" s="181"/>
      <c r="D109" s="181"/>
      <c r="E109" s="181"/>
      <c r="F109" s="181"/>
      <c r="G109" s="180"/>
      <c r="H109" s="180"/>
      <c r="I109" s="180"/>
      <c r="J109" s="180"/>
      <c r="K109" s="180"/>
      <c r="L109" s="180"/>
      <c r="M109" s="180"/>
      <c r="N109" s="180"/>
      <c r="O109" s="180"/>
      <c r="P109" s="180"/>
      <c r="Q109" s="180"/>
      <c r="R109" s="180"/>
      <c r="S109" s="244"/>
      <c r="T109" s="454">
        <f>SUM(T94,T97,T100,T103,T106)</f>
        <v>222180</v>
      </c>
      <c r="U109" s="454">
        <f t="shared" ref="U109:AF109" si="48">SUM(U94,U97,U100,U103,U106)</f>
        <v>249999.66999999998</v>
      </c>
      <c r="V109" s="454">
        <f t="shared" si="48"/>
        <v>249999.67348699999</v>
      </c>
      <c r="W109" s="454">
        <f t="shared" si="48"/>
        <v>249399.99181367998</v>
      </c>
      <c r="X109" s="454">
        <f t="shared" si="48"/>
        <v>249499.5933690808</v>
      </c>
      <c r="Y109" s="454">
        <f t="shared" si="48"/>
        <v>249069.50142734678</v>
      </c>
      <c r="Z109" s="454">
        <f t="shared" si="48"/>
        <v>249500.2881120714</v>
      </c>
      <c r="AA109" s="454">
        <f t="shared" si="48"/>
        <v>250299.65466193212</v>
      </c>
      <c r="AB109" s="454">
        <f t="shared" si="48"/>
        <v>250300.45177350001</v>
      </c>
      <c r="AC109" s="454">
        <f t="shared" si="48"/>
        <v>250299.8</v>
      </c>
      <c r="AD109" s="454">
        <f t="shared" si="48"/>
        <v>250300</v>
      </c>
      <c r="AE109" s="454">
        <f t="shared" si="48"/>
        <v>250300</v>
      </c>
      <c r="AF109" s="454">
        <f t="shared" si="48"/>
        <v>250300</v>
      </c>
    </row>
    <row r="110" spans="1:32" ht="15" customHeight="1">
      <c r="A110" s="186" t="s">
        <v>31</v>
      </c>
      <c r="B110" s="182"/>
      <c r="C110" s="183"/>
      <c r="D110" s="183"/>
      <c r="E110" s="183"/>
      <c r="F110" s="183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243"/>
      <c r="T110" s="455">
        <f>SUM(T95,T98,T101,T104,T107)</f>
        <v>221480</v>
      </c>
      <c r="U110" s="455">
        <f t="shared" ref="U110:AF110" si="49">SUM(U95,U98,U101,U104,U107)</f>
        <v>233399.66999999998</v>
      </c>
      <c r="V110" s="455">
        <f t="shared" si="49"/>
        <v>214999.67348699999</v>
      </c>
      <c r="W110" s="455">
        <f t="shared" si="49"/>
        <v>189399.99181367998</v>
      </c>
      <c r="X110" s="455">
        <f t="shared" si="49"/>
        <v>152699.5933690808</v>
      </c>
      <c r="Y110" s="455">
        <f t="shared" si="49"/>
        <v>114769.50142734681</v>
      </c>
      <c r="Z110" s="455">
        <f t="shared" si="49"/>
        <v>70400.288112071386</v>
      </c>
      <c r="AA110" s="455">
        <f t="shared" si="49"/>
        <v>35399.654661932123</v>
      </c>
      <c r="AB110" s="455">
        <f t="shared" si="49"/>
        <v>15900.451773500001</v>
      </c>
      <c r="AC110" s="455">
        <f t="shared" si="49"/>
        <v>9199.7999999999993</v>
      </c>
      <c r="AD110" s="455">
        <f t="shared" si="49"/>
        <v>9200</v>
      </c>
      <c r="AE110" s="455">
        <f t="shared" si="49"/>
        <v>9200</v>
      </c>
      <c r="AF110" s="455">
        <f t="shared" si="49"/>
        <v>9200</v>
      </c>
    </row>
    <row r="111" spans="1:32" ht="15" customHeight="1" thickBot="1">
      <c r="A111" s="188" t="s">
        <v>32</v>
      </c>
      <c r="B111" s="189"/>
      <c r="C111" s="190"/>
      <c r="D111" s="190"/>
      <c r="E111" s="190"/>
      <c r="F111" s="190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245"/>
      <c r="T111" s="555">
        <f>SUM(T96,T99,T102,T105,T108)</f>
        <v>700</v>
      </c>
      <c r="U111" s="555">
        <f t="shared" ref="U111:AF111" si="50">SUM(U96,U99,U102,U105,U108)</f>
        <v>16600</v>
      </c>
      <c r="V111" s="555">
        <f t="shared" si="50"/>
        <v>35000</v>
      </c>
      <c r="W111" s="555">
        <f t="shared" si="50"/>
        <v>60000</v>
      </c>
      <c r="X111" s="555">
        <f t="shared" si="50"/>
        <v>96800</v>
      </c>
      <c r="Y111" s="555">
        <f t="shared" si="50"/>
        <v>134300</v>
      </c>
      <c r="Z111" s="555">
        <f t="shared" si="50"/>
        <v>179100</v>
      </c>
      <c r="AA111" s="555">
        <f t="shared" si="50"/>
        <v>214900</v>
      </c>
      <c r="AB111" s="555">
        <f t="shared" si="50"/>
        <v>234400</v>
      </c>
      <c r="AC111" s="555">
        <f t="shared" si="50"/>
        <v>241100</v>
      </c>
      <c r="AD111" s="555">
        <f t="shared" si="50"/>
        <v>241100</v>
      </c>
      <c r="AE111" s="555">
        <f t="shared" si="50"/>
        <v>241100</v>
      </c>
      <c r="AF111" s="555">
        <f t="shared" si="50"/>
        <v>241100</v>
      </c>
    </row>
    <row r="112" spans="1:32" ht="12.75" customHeight="1"/>
    <row r="113" ht="12.75" customHeight="1"/>
    <row r="114" ht="12.75" customHeight="1"/>
  </sheetData>
  <autoFilter ref="A3:Y111">
    <filterColumn colId="19"/>
    <filterColumn colId="20"/>
    <filterColumn colId="21"/>
  </autoFilter>
  <mergeCells count="2">
    <mergeCell ref="A1:AD1"/>
    <mergeCell ref="J2:K2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7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7"/>
  <sheetViews>
    <sheetView zoomScale="80" zoomScaleNormal="80" workbookViewId="0">
      <pane xSplit="1" ySplit="3" topLeftCell="R55" activePane="bottomRight" state="frozen"/>
      <selection pane="topRight" activeCell="B1" sqref="B1"/>
      <selection pane="bottomLeft" activeCell="A4" sqref="A4"/>
      <selection pane="bottomRight" activeCell="T92" sqref="T92"/>
    </sheetView>
  </sheetViews>
  <sheetFormatPr defaultRowHeight="15"/>
  <cols>
    <col min="1" max="1" width="50.42578125" style="152" customWidth="1"/>
    <col min="2" max="2" width="20.28515625" style="152" hidden="1" customWidth="1"/>
    <col min="3" max="3" width="17.42578125" style="146" hidden="1" customWidth="1"/>
    <col min="4" max="4" width="15.42578125" style="146" hidden="1" customWidth="1"/>
    <col min="5" max="5" width="22.7109375" style="146" hidden="1" customWidth="1"/>
    <col min="6" max="6" width="30.7109375" style="146" hidden="1" customWidth="1"/>
    <col min="7" max="7" width="15.42578125" style="146" hidden="1" customWidth="1"/>
    <col min="8" max="8" width="22.7109375" style="146" hidden="1" customWidth="1"/>
    <col min="9" max="9" width="30.7109375" style="146" hidden="1" customWidth="1"/>
    <col min="10" max="10" width="10.42578125" style="146" hidden="1" customWidth="1"/>
    <col min="11" max="11" width="20.28515625" style="152" hidden="1" customWidth="1"/>
    <col min="12" max="12" width="14.140625" style="152" hidden="1" customWidth="1"/>
    <col min="13" max="13" width="22.85546875" style="152" hidden="1" customWidth="1"/>
    <col min="14" max="17" width="20.28515625" style="152" hidden="1" customWidth="1"/>
    <col min="18" max="18" width="12.5703125" style="146" hidden="1" customWidth="1"/>
    <col min="19" max="19" width="12.7109375" style="146" hidden="1" customWidth="1"/>
    <col min="20" max="20" width="11.85546875" style="146" customWidth="1"/>
    <col min="21" max="21" width="12.42578125" style="146" customWidth="1"/>
    <col min="22" max="22" width="12.7109375" style="146" customWidth="1"/>
    <col min="23" max="16384" width="9.140625" style="146"/>
  </cols>
  <sheetData>
    <row r="1" spans="1:29" ht="15.75" thickBot="1">
      <c r="A1" s="558" t="s">
        <v>120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  <c r="T1" s="558"/>
      <c r="U1" s="558"/>
      <c r="V1" s="558"/>
      <c r="W1" s="558"/>
      <c r="X1" s="558"/>
      <c r="Y1" s="558"/>
      <c r="Z1" s="558"/>
      <c r="AA1" s="558"/>
    </row>
    <row r="2" spans="1:29" ht="12.75" customHeight="1" thickBot="1">
      <c r="J2" s="556"/>
      <c r="K2" s="557"/>
      <c r="L2" s="193"/>
      <c r="M2" s="193"/>
      <c r="N2" s="193"/>
      <c r="O2" s="193"/>
      <c r="P2" s="193"/>
      <c r="Q2" s="193"/>
      <c r="R2" s="147"/>
    </row>
    <row r="3" spans="1:29" ht="15" customHeight="1" thickBot="1">
      <c r="A3" s="294"/>
      <c r="B3" s="294" t="s">
        <v>35</v>
      </c>
      <c r="C3" s="294" t="s">
        <v>36</v>
      </c>
      <c r="D3" s="294" t="s">
        <v>37</v>
      </c>
      <c r="E3" s="294" t="s">
        <v>54</v>
      </c>
      <c r="F3" s="294" t="s">
        <v>55</v>
      </c>
      <c r="G3" s="365" t="s">
        <v>35</v>
      </c>
      <c r="H3" s="365" t="s">
        <v>36</v>
      </c>
      <c r="I3" s="365" t="s">
        <v>37</v>
      </c>
      <c r="J3" s="365" t="s">
        <v>54</v>
      </c>
      <c r="K3" s="365" t="s">
        <v>55</v>
      </c>
      <c r="L3" s="365" t="s">
        <v>51</v>
      </c>
      <c r="M3" s="365" t="s">
        <v>52</v>
      </c>
      <c r="N3" s="365" t="s">
        <v>88</v>
      </c>
      <c r="O3" s="365" t="s">
        <v>86</v>
      </c>
      <c r="P3" s="365" t="s">
        <v>87</v>
      </c>
      <c r="Q3" s="365" t="s">
        <v>91</v>
      </c>
      <c r="R3" s="365" t="s">
        <v>90</v>
      </c>
      <c r="S3" s="376" t="s">
        <v>92</v>
      </c>
      <c r="T3" s="378">
        <v>2016</v>
      </c>
      <c r="U3" s="379">
        <v>2017</v>
      </c>
      <c r="V3" s="379">
        <v>2018</v>
      </c>
      <c r="W3" s="379">
        <v>2019</v>
      </c>
      <c r="X3" s="379">
        <v>2020</v>
      </c>
      <c r="Y3" s="379">
        <v>2021</v>
      </c>
      <c r="Z3" s="379">
        <v>2022</v>
      </c>
      <c r="AA3" s="379">
        <v>2023</v>
      </c>
      <c r="AB3" s="379">
        <v>2024</v>
      </c>
      <c r="AC3" s="380">
        <v>2025</v>
      </c>
    </row>
    <row r="4" spans="1:29" ht="15" customHeight="1" thickBot="1">
      <c r="A4" s="361" t="s">
        <v>4</v>
      </c>
      <c r="B4" s="271"/>
      <c r="C4" s="272"/>
      <c r="D4" s="272"/>
      <c r="E4" s="272"/>
      <c r="F4" s="272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377"/>
      <c r="T4" s="386"/>
      <c r="U4" s="387"/>
      <c r="V4" s="387"/>
      <c r="W4" s="387"/>
      <c r="X4" s="387"/>
      <c r="Y4" s="387"/>
      <c r="Z4" s="387"/>
      <c r="AA4" s="387"/>
      <c r="AB4" s="387"/>
      <c r="AC4" s="388"/>
    </row>
    <row r="5" spans="1:29" ht="15" customHeight="1">
      <c r="A5" s="269" t="s">
        <v>62</v>
      </c>
      <c r="B5" s="269" t="s">
        <v>38</v>
      </c>
      <c r="C5" s="270" t="s">
        <v>39</v>
      </c>
      <c r="D5" s="270" t="s">
        <v>40</v>
      </c>
      <c r="E5" s="270" t="s">
        <v>42</v>
      </c>
      <c r="F5" s="270" t="s">
        <v>41</v>
      </c>
      <c r="G5" s="269" t="s">
        <v>38</v>
      </c>
      <c r="H5" s="269" t="s">
        <v>39</v>
      </c>
      <c r="I5" s="270" t="s">
        <v>40</v>
      </c>
      <c r="J5" s="269" t="s">
        <v>42</v>
      </c>
      <c r="K5" s="269" t="s">
        <v>43</v>
      </c>
      <c r="L5" s="269">
        <v>24</v>
      </c>
      <c r="M5" s="269">
        <v>12</v>
      </c>
      <c r="N5" s="269" t="s">
        <v>89</v>
      </c>
      <c r="O5" s="269">
        <v>6</v>
      </c>
      <c r="P5" s="269">
        <v>6</v>
      </c>
      <c r="Q5" s="320">
        <v>5</v>
      </c>
      <c r="R5" s="317">
        <v>0</v>
      </c>
      <c r="S5" s="381"/>
      <c r="T5" s="389"/>
      <c r="U5" s="390"/>
      <c r="V5" s="390"/>
      <c r="W5" s="391"/>
      <c r="X5" s="391"/>
      <c r="Y5" s="391"/>
      <c r="Z5" s="391"/>
      <c r="AA5" s="391"/>
      <c r="AB5" s="391"/>
      <c r="AC5" s="392"/>
    </row>
    <row r="6" spans="1:29" ht="15" customHeight="1">
      <c r="A6" s="263" t="s">
        <v>63</v>
      </c>
      <c r="B6" s="263" t="s">
        <v>56</v>
      </c>
      <c r="C6" s="263" t="s">
        <v>56</v>
      </c>
      <c r="D6" s="263" t="s">
        <v>56</v>
      </c>
      <c r="E6" s="263" t="s">
        <v>56</v>
      </c>
      <c r="F6" s="263" t="s">
        <v>56</v>
      </c>
      <c r="G6" s="263" t="s">
        <v>38</v>
      </c>
      <c r="H6" s="263" t="s">
        <v>39</v>
      </c>
      <c r="I6" s="265" t="s">
        <v>40</v>
      </c>
      <c r="J6" s="263" t="s">
        <v>42</v>
      </c>
      <c r="K6" s="263" t="s">
        <v>43</v>
      </c>
      <c r="L6" s="263">
        <v>24</v>
      </c>
      <c r="M6" s="263">
        <v>12</v>
      </c>
      <c r="N6" s="269" t="s">
        <v>89</v>
      </c>
      <c r="O6" s="263">
        <v>6</v>
      </c>
      <c r="P6" s="263">
        <v>6</v>
      </c>
      <c r="Q6" s="321">
        <v>5</v>
      </c>
      <c r="R6" s="317">
        <v>0</v>
      </c>
      <c r="S6" s="381"/>
      <c r="T6" s="393"/>
      <c r="U6" s="368"/>
      <c r="V6" s="368"/>
      <c r="W6" s="278"/>
      <c r="X6" s="278"/>
      <c r="Y6" s="278"/>
      <c r="Z6" s="278"/>
      <c r="AA6" s="278"/>
      <c r="AB6" s="278"/>
      <c r="AC6" s="370"/>
    </row>
    <row r="7" spans="1:29" ht="15" customHeight="1">
      <c r="A7" s="263" t="s">
        <v>64</v>
      </c>
      <c r="B7" s="263" t="s">
        <v>38</v>
      </c>
      <c r="C7" s="265" t="s">
        <v>39</v>
      </c>
      <c r="D7" s="265" t="s">
        <v>40</v>
      </c>
      <c r="E7" s="265" t="s">
        <v>42</v>
      </c>
      <c r="F7" s="265" t="s">
        <v>41</v>
      </c>
      <c r="G7" s="263" t="s">
        <v>38</v>
      </c>
      <c r="H7" s="263" t="s">
        <v>39</v>
      </c>
      <c r="I7" s="265" t="s">
        <v>40</v>
      </c>
      <c r="J7" s="263" t="s">
        <v>42</v>
      </c>
      <c r="K7" s="263" t="s">
        <v>43</v>
      </c>
      <c r="L7" s="263">
        <v>24</v>
      </c>
      <c r="M7" s="263">
        <v>12</v>
      </c>
      <c r="N7" s="269" t="s">
        <v>89</v>
      </c>
      <c r="O7" s="263">
        <v>6</v>
      </c>
      <c r="P7" s="263">
        <v>6</v>
      </c>
      <c r="Q7" s="321">
        <v>5</v>
      </c>
      <c r="R7" s="317">
        <v>0</v>
      </c>
      <c r="S7" s="381"/>
      <c r="T7" s="393"/>
      <c r="U7" s="368"/>
      <c r="V7" s="368"/>
      <c r="W7" s="278"/>
      <c r="X7" s="278"/>
      <c r="Y7" s="278"/>
      <c r="Z7" s="278"/>
      <c r="AA7" s="278"/>
      <c r="AB7" s="278"/>
      <c r="AC7" s="370"/>
    </row>
    <row r="8" spans="1:29" ht="15" customHeight="1">
      <c r="A8" s="263" t="s">
        <v>65</v>
      </c>
      <c r="B8" s="263" t="s">
        <v>56</v>
      </c>
      <c r="C8" s="263" t="s">
        <v>56</v>
      </c>
      <c r="D8" s="263" t="s">
        <v>56</v>
      </c>
      <c r="E8" s="263" t="s">
        <v>56</v>
      </c>
      <c r="F8" s="263" t="s">
        <v>56</v>
      </c>
      <c r="G8" s="263" t="s">
        <v>38</v>
      </c>
      <c r="H8" s="263" t="s">
        <v>39</v>
      </c>
      <c r="I8" s="265" t="s">
        <v>40</v>
      </c>
      <c r="J8" s="263" t="s">
        <v>32</v>
      </c>
      <c r="K8" s="263" t="s">
        <v>43</v>
      </c>
      <c r="L8" s="313">
        <v>24</v>
      </c>
      <c r="M8" s="313">
        <v>8</v>
      </c>
      <c r="N8" s="269" t="s">
        <v>89</v>
      </c>
      <c r="O8" s="313">
        <v>2</v>
      </c>
      <c r="P8" s="313">
        <v>6</v>
      </c>
      <c r="Q8" s="322">
        <v>5</v>
      </c>
      <c r="R8" s="317">
        <v>10</v>
      </c>
      <c r="S8" s="381"/>
      <c r="T8" s="394"/>
      <c r="U8" s="267">
        <v>5330</v>
      </c>
      <c r="V8" s="267">
        <v>10000</v>
      </c>
      <c r="W8" s="267">
        <v>11000</v>
      </c>
      <c r="X8" s="267">
        <v>12000</v>
      </c>
      <c r="Y8" s="267">
        <v>12000</v>
      </c>
      <c r="Z8" s="267">
        <v>12000</v>
      </c>
      <c r="AA8" s="267">
        <v>12000</v>
      </c>
      <c r="AB8" s="267">
        <v>12000</v>
      </c>
      <c r="AC8" s="280">
        <v>12000</v>
      </c>
    </row>
    <row r="9" spans="1:29" ht="15" customHeight="1">
      <c r="A9" s="263" t="s">
        <v>66</v>
      </c>
      <c r="B9" s="263" t="s">
        <v>38</v>
      </c>
      <c r="C9" s="265" t="s">
        <v>39</v>
      </c>
      <c r="D9" s="265" t="s">
        <v>40</v>
      </c>
      <c r="E9" s="265" t="s">
        <v>47</v>
      </c>
      <c r="F9" s="265" t="s">
        <v>48</v>
      </c>
      <c r="G9" s="268" t="s">
        <v>56</v>
      </c>
      <c r="H9" s="268" t="s">
        <v>56</v>
      </c>
      <c r="I9" s="268" t="s">
        <v>56</v>
      </c>
      <c r="J9" s="268" t="s">
        <v>56</v>
      </c>
      <c r="K9" s="268" t="s">
        <v>56</v>
      </c>
      <c r="L9" s="263">
        <v>20</v>
      </c>
      <c r="M9" s="263">
        <v>15</v>
      </c>
      <c r="N9" s="263"/>
      <c r="O9" s="263"/>
      <c r="P9" s="263"/>
      <c r="Q9" s="321"/>
      <c r="R9" s="317">
        <v>0</v>
      </c>
      <c r="S9" s="381"/>
      <c r="T9" s="394"/>
      <c r="U9" s="260"/>
      <c r="V9" s="260"/>
      <c r="W9" s="278"/>
      <c r="X9" s="278"/>
      <c r="Y9" s="278"/>
      <c r="Z9" s="278"/>
      <c r="AA9" s="278"/>
      <c r="AB9" s="278"/>
      <c r="AC9" s="370"/>
    </row>
    <row r="10" spans="1:29" ht="15" customHeight="1">
      <c r="A10" s="263" t="s">
        <v>67</v>
      </c>
      <c r="B10" s="263" t="s">
        <v>56</v>
      </c>
      <c r="C10" s="263" t="s">
        <v>56</v>
      </c>
      <c r="D10" s="263" t="s">
        <v>56</v>
      </c>
      <c r="E10" s="263" t="s">
        <v>56</v>
      </c>
      <c r="F10" s="263" t="s">
        <v>56</v>
      </c>
      <c r="G10" s="263" t="s">
        <v>38</v>
      </c>
      <c r="H10" s="263" t="s">
        <v>39</v>
      </c>
      <c r="I10" s="265" t="s">
        <v>40</v>
      </c>
      <c r="J10" s="263" t="s">
        <v>42</v>
      </c>
      <c r="K10" s="263" t="s">
        <v>43</v>
      </c>
      <c r="L10" s="263">
        <v>24</v>
      </c>
      <c r="M10" s="313">
        <v>15</v>
      </c>
      <c r="N10" s="269" t="s">
        <v>89</v>
      </c>
      <c r="O10" s="313">
        <v>8</v>
      </c>
      <c r="P10" s="313">
        <v>7</v>
      </c>
      <c r="Q10" s="322">
        <v>5</v>
      </c>
      <c r="R10" s="317">
        <v>0</v>
      </c>
      <c r="S10" s="381"/>
      <c r="T10" s="395">
        <v>2000</v>
      </c>
      <c r="U10" s="266">
        <v>2200</v>
      </c>
      <c r="V10" s="266">
        <v>1800</v>
      </c>
      <c r="W10" s="266">
        <v>1800</v>
      </c>
      <c r="X10" s="266">
        <v>1800</v>
      </c>
      <c r="Y10" s="266">
        <v>1800</v>
      </c>
      <c r="Z10" s="266">
        <v>1800</v>
      </c>
      <c r="AA10" s="266">
        <v>1800</v>
      </c>
      <c r="AB10" s="266">
        <v>1800</v>
      </c>
      <c r="AC10" s="281">
        <v>1800</v>
      </c>
    </row>
    <row r="11" spans="1:29" ht="15" customHeight="1">
      <c r="A11" s="263" t="s">
        <v>68</v>
      </c>
      <c r="B11" s="263" t="s">
        <v>38</v>
      </c>
      <c r="C11" s="265" t="s">
        <v>39</v>
      </c>
      <c r="D11" s="265" t="s">
        <v>40</v>
      </c>
      <c r="E11" s="265" t="s">
        <v>42</v>
      </c>
      <c r="F11" s="265" t="s">
        <v>41</v>
      </c>
      <c r="G11" s="268" t="s">
        <v>56</v>
      </c>
      <c r="H11" s="268" t="s">
        <v>56</v>
      </c>
      <c r="I11" s="268" t="s">
        <v>56</v>
      </c>
      <c r="J11" s="268" t="s">
        <v>56</v>
      </c>
      <c r="K11" s="268" t="s">
        <v>56</v>
      </c>
      <c r="L11" s="263">
        <v>24</v>
      </c>
      <c r="M11" s="263">
        <v>12</v>
      </c>
      <c r="N11" s="263"/>
      <c r="O11" s="263"/>
      <c r="P11" s="263"/>
      <c r="Q11" s="321"/>
      <c r="R11" s="317">
        <v>0</v>
      </c>
      <c r="S11" s="381"/>
      <c r="T11" s="394"/>
      <c r="U11" s="260"/>
      <c r="V11" s="260"/>
      <c r="W11" s="278"/>
      <c r="X11" s="278"/>
      <c r="Y11" s="278"/>
      <c r="Z11" s="278"/>
      <c r="AA11" s="278"/>
      <c r="AB11" s="278"/>
      <c r="AC11" s="370"/>
    </row>
    <row r="12" spans="1:29" ht="15" customHeight="1">
      <c r="A12" s="263" t="s">
        <v>69</v>
      </c>
      <c r="B12" s="263" t="s">
        <v>56</v>
      </c>
      <c r="C12" s="263" t="s">
        <v>56</v>
      </c>
      <c r="D12" s="263" t="s">
        <v>56</v>
      </c>
      <c r="E12" s="263" t="s">
        <v>56</v>
      </c>
      <c r="F12" s="263" t="s">
        <v>56</v>
      </c>
      <c r="G12" s="263" t="s">
        <v>38</v>
      </c>
      <c r="H12" s="263" t="s">
        <v>39</v>
      </c>
      <c r="I12" s="265" t="s">
        <v>40</v>
      </c>
      <c r="J12" s="263" t="s">
        <v>42</v>
      </c>
      <c r="K12" s="263" t="s">
        <v>43</v>
      </c>
      <c r="L12" s="263">
        <v>24</v>
      </c>
      <c r="M12" s="263">
        <v>12</v>
      </c>
      <c r="N12" s="269" t="s">
        <v>89</v>
      </c>
      <c r="O12" s="263">
        <v>6</v>
      </c>
      <c r="P12" s="263">
        <v>6</v>
      </c>
      <c r="Q12" s="321">
        <v>5</v>
      </c>
      <c r="R12" s="317">
        <v>0</v>
      </c>
      <c r="S12" s="381"/>
      <c r="T12" s="393"/>
      <c r="U12" s="368"/>
      <c r="V12" s="368"/>
      <c r="W12" s="278"/>
      <c r="X12" s="278"/>
      <c r="Y12" s="278"/>
      <c r="Z12" s="278"/>
      <c r="AA12" s="278"/>
      <c r="AB12" s="278"/>
      <c r="AC12" s="370"/>
    </row>
    <row r="13" spans="1:29" ht="15" customHeight="1">
      <c r="A13" s="263" t="s">
        <v>70</v>
      </c>
      <c r="B13" s="263" t="s">
        <v>38</v>
      </c>
      <c r="C13" s="265" t="s">
        <v>39</v>
      </c>
      <c r="D13" s="265" t="s">
        <v>40</v>
      </c>
      <c r="E13" s="265" t="s">
        <v>42</v>
      </c>
      <c r="F13" s="265" t="s">
        <v>41</v>
      </c>
      <c r="G13" s="263" t="s">
        <v>38</v>
      </c>
      <c r="H13" s="263" t="s">
        <v>39</v>
      </c>
      <c r="I13" s="265" t="s">
        <v>40</v>
      </c>
      <c r="J13" s="263" t="s">
        <v>42</v>
      </c>
      <c r="K13" s="263" t="s">
        <v>43</v>
      </c>
      <c r="L13" s="263">
        <v>24</v>
      </c>
      <c r="M13" s="313">
        <v>17</v>
      </c>
      <c r="N13" s="269" t="s">
        <v>89</v>
      </c>
      <c r="O13" s="313">
        <v>8</v>
      </c>
      <c r="P13" s="313">
        <v>9</v>
      </c>
      <c r="Q13" s="322">
        <v>5</v>
      </c>
      <c r="R13" s="317">
        <v>0</v>
      </c>
      <c r="S13" s="381"/>
      <c r="T13" s="393"/>
      <c r="U13" s="368"/>
      <c r="V13" s="368"/>
      <c r="W13" s="278"/>
      <c r="X13" s="278"/>
      <c r="Y13" s="278"/>
      <c r="Z13" s="278"/>
      <c r="AA13" s="278"/>
      <c r="AB13" s="278"/>
      <c r="AC13" s="370"/>
    </row>
    <row r="14" spans="1:29" ht="15" customHeight="1">
      <c r="A14" s="263" t="s">
        <v>71</v>
      </c>
      <c r="B14" s="263" t="s">
        <v>56</v>
      </c>
      <c r="C14" s="263" t="s">
        <v>56</v>
      </c>
      <c r="D14" s="263" t="s">
        <v>56</v>
      </c>
      <c r="E14" s="263" t="s">
        <v>56</v>
      </c>
      <c r="F14" s="263" t="s">
        <v>56</v>
      </c>
      <c r="G14" s="263" t="s">
        <v>38</v>
      </c>
      <c r="H14" s="263" t="s">
        <v>39</v>
      </c>
      <c r="I14" s="265" t="s">
        <v>40</v>
      </c>
      <c r="J14" s="263" t="s">
        <v>32</v>
      </c>
      <c r="K14" s="263" t="s">
        <v>43</v>
      </c>
      <c r="L14" s="313">
        <v>24</v>
      </c>
      <c r="M14" s="313">
        <v>11</v>
      </c>
      <c r="N14" s="269" t="s">
        <v>89</v>
      </c>
      <c r="O14" s="313">
        <v>2</v>
      </c>
      <c r="P14" s="313">
        <v>9</v>
      </c>
      <c r="Q14" s="322">
        <v>10</v>
      </c>
      <c r="R14" s="317">
        <v>17.166666666666668</v>
      </c>
      <c r="S14" s="381"/>
      <c r="T14" s="394"/>
      <c r="U14" s="260"/>
      <c r="V14" s="267">
        <v>4200</v>
      </c>
      <c r="W14" s="267">
        <v>9000</v>
      </c>
      <c r="X14" s="267">
        <v>10300</v>
      </c>
      <c r="Y14" s="267">
        <v>10300</v>
      </c>
      <c r="Z14" s="267">
        <v>10300</v>
      </c>
      <c r="AA14" s="267">
        <v>10300</v>
      </c>
      <c r="AB14" s="267">
        <v>10300</v>
      </c>
      <c r="AC14" s="280">
        <v>10300</v>
      </c>
    </row>
    <row r="15" spans="1:29" ht="15" customHeight="1">
      <c r="A15" s="263" t="s">
        <v>72</v>
      </c>
      <c r="B15" s="263" t="s">
        <v>38</v>
      </c>
      <c r="C15" s="265" t="s">
        <v>39</v>
      </c>
      <c r="D15" s="265" t="s">
        <v>40</v>
      </c>
      <c r="E15" s="265" t="s">
        <v>42</v>
      </c>
      <c r="F15" s="265" t="s">
        <v>41</v>
      </c>
      <c r="G15" s="263" t="s">
        <v>38</v>
      </c>
      <c r="H15" s="263" t="s">
        <v>39</v>
      </c>
      <c r="I15" s="265" t="s">
        <v>40</v>
      </c>
      <c r="J15" s="263" t="s">
        <v>42</v>
      </c>
      <c r="K15" s="263" t="s">
        <v>43</v>
      </c>
      <c r="L15" s="263">
        <v>24</v>
      </c>
      <c r="M15" s="313">
        <v>17</v>
      </c>
      <c r="N15" s="269" t="s">
        <v>89</v>
      </c>
      <c r="O15" s="263">
        <v>8</v>
      </c>
      <c r="P15" s="263">
        <v>9</v>
      </c>
      <c r="Q15" s="321">
        <v>5</v>
      </c>
      <c r="R15" s="317">
        <v>0</v>
      </c>
      <c r="S15" s="381"/>
      <c r="T15" s="393"/>
      <c r="U15" s="368"/>
      <c r="V15" s="368"/>
      <c r="W15" s="278"/>
      <c r="X15" s="278"/>
      <c r="Y15" s="278"/>
      <c r="Z15" s="278"/>
      <c r="AA15" s="278"/>
      <c r="AB15" s="278"/>
      <c r="AC15" s="370"/>
    </row>
    <row r="16" spans="1:29" ht="15" customHeight="1">
      <c r="A16" s="263" t="s">
        <v>73</v>
      </c>
      <c r="B16" s="263" t="s">
        <v>56</v>
      </c>
      <c r="C16" s="263" t="s">
        <v>56</v>
      </c>
      <c r="D16" s="263" t="s">
        <v>56</v>
      </c>
      <c r="E16" s="263" t="s">
        <v>56</v>
      </c>
      <c r="F16" s="263" t="s">
        <v>56</v>
      </c>
      <c r="G16" s="263" t="s">
        <v>38</v>
      </c>
      <c r="H16" s="263" t="s">
        <v>39</v>
      </c>
      <c r="I16" s="265" t="s">
        <v>40</v>
      </c>
      <c r="J16" s="263" t="s">
        <v>42</v>
      </c>
      <c r="K16" s="263" t="s">
        <v>43</v>
      </c>
      <c r="L16" s="263">
        <v>24</v>
      </c>
      <c r="M16" s="313">
        <v>17</v>
      </c>
      <c r="N16" s="269" t="s">
        <v>89</v>
      </c>
      <c r="O16" s="263">
        <v>8</v>
      </c>
      <c r="P16" s="263">
        <v>9</v>
      </c>
      <c r="Q16" s="321">
        <v>5</v>
      </c>
      <c r="R16" s="317">
        <v>0</v>
      </c>
      <c r="S16" s="381"/>
      <c r="T16" s="394"/>
      <c r="U16" s="260"/>
      <c r="V16" s="260"/>
      <c r="W16" s="278"/>
      <c r="X16" s="278"/>
      <c r="Y16" s="278"/>
      <c r="Z16" s="278"/>
      <c r="AA16" s="278"/>
      <c r="AB16" s="278"/>
      <c r="AC16" s="370"/>
    </row>
    <row r="17" spans="1:29" ht="15" customHeight="1">
      <c r="A17" s="263" t="s">
        <v>74</v>
      </c>
      <c r="B17" s="263" t="s">
        <v>38</v>
      </c>
      <c r="C17" s="265" t="s">
        <v>39</v>
      </c>
      <c r="D17" s="265" t="s">
        <v>40</v>
      </c>
      <c r="E17" s="265" t="s">
        <v>47</v>
      </c>
      <c r="F17" s="265" t="s">
        <v>48</v>
      </c>
      <c r="G17" s="268" t="s">
        <v>56</v>
      </c>
      <c r="H17" s="268" t="s">
        <v>56</v>
      </c>
      <c r="I17" s="268" t="s">
        <v>56</v>
      </c>
      <c r="J17" s="268" t="s">
        <v>56</v>
      </c>
      <c r="K17" s="268" t="s">
        <v>56</v>
      </c>
      <c r="L17" s="263">
        <v>20</v>
      </c>
      <c r="M17" s="263">
        <v>15</v>
      </c>
      <c r="N17" s="263"/>
      <c r="O17" s="263"/>
      <c r="P17" s="263"/>
      <c r="Q17" s="321"/>
      <c r="R17" s="317">
        <v>0</v>
      </c>
      <c r="S17" s="381"/>
      <c r="T17" s="394"/>
      <c r="U17" s="260"/>
      <c r="V17" s="260"/>
      <c r="W17" s="278"/>
      <c r="X17" s="278"/>
      <c r="Y17" s="278"/>
      <c r="Z17" s="278"/>
      <c r="AA17" s="278"/>
      <c r="AB17" s="278"/>
      <c r="AC17" s="370"/>
    </row>
    <row r="18" spans="1:29" ht="15" customHeight="1">
      <c r="A18" s="263" t="s">
        <v>75</v>
      </c>
      <c r="B18" s="263" t="s">
        <v>38</v>
      </c>
      <c r="C18" s="265" t="s">
        <v>39</v>
      </c>
      <c r="D18" s="265" t="s">
        <v>40</v>
      </c>
      <c r="E18" s="265" t="s">
        <v>42</v>
      </c>
      <c r="F18" s="265" t="s">
        <v>41</v>
      </c>
      <c r="G18" s="263" t="s">
        <v>38</v>
      </c>
      <c r="H18" s="263" t="s">
        <v>39</v>
      </c>
      <c r="I18" s="265" t="s">
        <v>40</v>
      </c>
      <c r="J18" s="263" t="s">
        <v>42</v>
      </c>
      <c r="K18" s="263" t="s">
        <v>43</v>
      </c>
      <c r="L18" s="263">
        <v>24</v>
      </c>
      <c r="M18" s="313">
        <v>17</v>
      </c>
      <c r="N18" s="269" t="s">
        <v>89</v>
      </c>
      <c r="O18" s="313">
        <v>8</v>
      </c>
      <c r="P18" s="313">
        <v>9</v>
      </c>
      <c r="Q18" s="322">
        <v>5</v>
      </c>
      <c r="R18" s="317">
        <v>0</v>
      </c>
      <c r="S18" s="381"/>
      <c r="T18" s="395">
        <v>1375</v>
      </c>
      <c r="U18" s="260"/>
      <c r="V18" s="260"/>
      <c r="W18" s="278"/>
      <c r="X18" s="278"/>
      <c r="Y18" s="278"/>
      <c r="Z18" s="278"/>
      <c r="AA18" s="278"/>
      <c r="AB18" s="278"/>
      <c r="AC18" s="370"/>
    </row>
    <row r="19" spans="1:29" ht="15" customHeight="1">
      <c r="A19" s="263" t="s">
        <v>76</v>
      </c>
      <c r="B19" s="263" t="s">
        <v>56</v>
      </c>
      <c r="C19" s="263" t="s">
        <v>56</v>
      </c>
      <c r="D19" s="263" t="s">
        <v>56</v>
      </c>
      <c r="E19" s="263" t="s">
        <v>56</v>
      </c>
      <c r="F19" s="263" t="s">
        <v>56</v>
      </c>
      <c r="G19" s="263" t="s">
        <v>38</v>
      </c>
      <c r="H19" s="263" t="s">
        <v>39</v>
      </c>
      <c r="I19" s="265" t="s">
        <v>40</v>
      </c>
      <c r="J19" s="263" t="s">
        <v>32</v>
      </c>
      <c r="K19" s="263" t="s">
        <v>43</v>
      </c>
      <c r="L19" s="313">
        <v>24</v>
      </c>
      <c r="M19" s="313">
        <v>11</v>
      </c>
      <c r="N19" s="269" t="s">
        <v>89</v>
      </c>
      <c r="O19" s="313">
        <v>2</v>
      </c>
      <c r="P19" s="313">
        <v>9</v>
      </c>
      <c r="Q19" s="322">
        <v>10</v>
      </c>
      <c r="R19" s="317">
        <v>0</v>
      </c>
      <c r="S19" s="381"/>
      <c r="T19" s="396">
        <v>4125</v>
      </c>
      <c r="U19" s="267">
        <v>5500</v>
      </c>
      <c r="V19" s="267">
        <v>5000</v>
      </c>
      <c r="W19" s="267">
        <v>750</v>
      </c>
      <c r="X19" s="260"/>
      <c r="Y19" s="260"/>
      <c r="Z19" s="260"/>
      <c r="AA19" s="260"/>
      <c r="AB19" s="260"/>
      <c r="AC19" s="261"/>
    </row>
    <row r="20" spans="1:29" ht="15" customHeight="1">
      <c r="A20" s="263" t="s">
        <v>77</v>
      </c>
      <c r="B20" s="263" t="s">
        <v>56</v>
      </c>
      <c r="C20" s="263" t="s">
        <v>56</v>
      </c>
      <c r="D20" s="263" t="s">
        <v>56</v>
      </c>
      <c r="E20" s="263" t="s">
        <v>56</v>
      </c>
      <c r="F20" s="263" t="s">
        <v>56</v>
      </c>
      <c r="G20" s="263" t="s">
        <v>38</v>
      </c>
      <c r="H20" s="263" t="s">
        <v>39</v>
      </c>
      <c r="I20" s="265" t="s">
        <v>40</v>
      </c>
      <c r="J20" s="263" t="s">
        <v>32</v>
      </c>
      <c r="K20" s="263" t="s">
        <v>43</v>
      </c>
      <c r="L20" s="313">
        <v>24</v>
      </c>
      <c r="M20" s="313">
        <v>11</v>
      </c>
      <c r="N20" s="269" t="s">
        <v>89</v>
      </c>
      <c r="O20" s="313">
        <v>2</v>
      </c>
      <c r="P20" s="313">
        <v>9</v>
      </c>
      <c r="Q20" s="322">
        <v>10</v>
      </c>
      <c r="R20" s="317">
        <v>7.0000000000000009</v>
      </c>
      <c r="S20" s="381"/>
      <c r="T20" s="394"/>
      <c r="U20" s="260"/>
      <c r="V20" s="260"/>
      <c r="W20" s="267">
        <v>3750</v>
      </c>
      <c r="X20" s="267">
        <v>4200</v>
      </c>
      <c r="Y20" s="267">
        <v>4200</v>
      </c>
      <c r="Z20" s="267">
        <v>4200</v>
      </c>
      <c r="AA20" s="267">
        <v>4200</v>
      </c>
      <c r="AB20" s="267">
        <v>4200</v>
      </c>
      <c r="AC20" s="280">
        <v>4200</v>
      </c>
    </row>
    <row r="21" spans="1:29" ht="15" customHeight="1">
      <c r="A21" s="263" t="s">
        <v>78</v>
      </c>
      <c r="B21" s="263" t="s">
        <v>38</v>
      </c>
      <c r="C21" s="265" t="s">
        <v>39</v>
      </c>
      <c r="D21" s="265" t="s">
        <v>40</v>
      </c>
      <c r="E21" s="265" t="s">
        <v>47</v>
      </c>
      <c r="F21" s="265" t="s">
        <v>48</v>
      </c>
      <c r="G21" s="268" t="s">
        <v>56</v>
      </c>
      <c r="H21" s="268" t="s">
        <v>56</v>
      </c>
      <c r="I21" s="268" t="s">
        <v>56</v>
      </c>
      <c r="J21" s="268" t="s">
        <v>56</v>
      </c>
      <c r="K21" s="268" t="s">
        <v>56</v>
      </c>
      <c r="L21" s="263">
        <v>20</v>
      </c>
      <c r="M21" s="263">
        <v>15</v>
      </c>
      <c r="N21" s="263"/>
      <c r="O21" s="263"/>
      <c r="P21" s="263"/>
      <c r="Q21" s="321"/>
      <c r="R21" s="317">
        <v>0</v>
      </c>
      <c r="S21" s="381"/>
      <c r="T21" s="394"/>
      <c r="U21" s="260"/>
      <c r="V21" s="260"/>
      <c r="W21" s="260"/>
      <c r="X21" s="260"/>
      <c r="Y21" s="260"/>
      <c r="Z21" s="260"/>
      <c r="AA21" s="260"/>
      <c r="AB21" s="260"/>
      <c r="AC21" s="261"/>
    </row>
    <row r="22" spans="1:29" ht="15" customHeight="1">
      <c r="A22" s="263" t="s">
        <v>79</v>
      </c>
      <c r="B22" s="263" t="s">
        <v>38</v>
      </c>
      <c r="C22" s="265" t="s">
        <v>39</v>
      </c>
      <c r="D22" s="265" t="s">
        <v>40</v>
      </c>
      <c r="E22" s="265" t="s">
        <v>42</v>
      </c>
      <c r="F22" s="265" t="s">
        <v>41</v>
      </c>
      <c r="G22" s="263" t="s">
        <v>38</v>
      </c>
      <c r="H22" s="263" t="s">
        <v>39</v>
      </c>
      <c r="I22" s="265" t="s">
        <v>40</v>
      </c>
      <c r="J22" s="263" t="s">
        <v>42</v>
      </c>
      <c r="K22" s="263" t="s">
        <v>43</v>
      </c>
      <c r="L22" s="313">
        <v>24</v>
      </c>
      <c r="M22" s="313">
        <v>17</v>
      </c>
      <c r="N22" s="314" t="s">
        <v>89</v>
      </c>
      <c r="O22" s="313">
        <v>8</v>
      </c>
      <c r="P22" s="313">
        <v>9</v>
      </c>
      <c r="Q22" s="322">
        <v>5</v>
      </c>
      <c r="R22" s="317">
        <v>0</v>
      </c>
      <c r="S22" s="381"/>
      <c r="T22" s="395">
        <v>1125</v>
      </c>
      <c r="U22" s="260"/>
      <c r="V22" s="260"/>
      <c r="W22" s="260"/>
      <c r="X22" s="260"/>
      <c r="Y22" s="260"/>
      <c r="Z22" s="260"/>
      <c r="AA22" s="260"/>
      <c r="AB22" s="260"/>
      <c r="AC22" s="261"/>
    </row>
    <row r="23" spans="1:29" ht="15" customHeight="1">
      <c r="A23" s="263" t="s">
        <v>80</v>
      </c>
      <c r="B23" s="263" t="s">
        <v>56</v>
      </c>
      <c r="C23" s="263" t="s">
        <v>56</v>
      </c>
      <c r="D23" s="263" t="s">
        <v>56</v>
      </c>
      <c r="E23" s="263" t="s">
        <v>56</v>
      </c>
      <c r="F23" s="263" t="s">
        <v>56</v>
      </c>
      <c r="G23" s="263" t="s">
        <v>38</v>
      </c>
      <c r="H23" s="263" t="s">
        <v>39</v>
      </c>
      <c r="I23" s="265" t="s">
        <v>40</v>
      </c>
      <c r="J23" s="263" t="s">
        <v>32</v>
      </c>
      <c r="K23" s="263" t="s">
        <v>43</v>
      </c>
      <c r="L23" s="313">
        <v>24</v>
      </c>
      <c r="M23" s="313">
        <v>11</v>
      </c>
      <c r="N23" s="314" t="s">
        <v>89</v>
      </c>
      <c r="O23" s="313">
        <v>2</v>
      </c>
      <c r="P23" s="313">
        <v>9</v>
      </c>
      <c r="Q23" s="322">
        <v>10</v>
      </c>
      <c r="R23" s="317">
        <v>0.49999999999999994</v>
      </c>
      <c r="S23" s="381"/>
      <c r="T23" s="396">
        <v>3375</v>
      </c>
      <c r="U23" s="267">
        <v>4500</v>
      </c>
      <c r="V23" s="267">
        <v>4000</v>
      </c>
      <c r="W23" s="267">
        <v>3800</v>
      </c>
      <c r="X23" s="267">
        <v>300</v>
      </c>
      <c r="Y23" s="267">
        <v>300</v>
      </c>
      <c r="Z23" s="267">
        <v>300</v>
      </c>
      <c r="AA23" s="267">
        <v>300</v>
      </c>
      <c r="AB23" s="267">
        <v>300</v>
      </c>
      <c r="AC23" s="280">
        <v>300</v>
      </c>
    </row>
    <row r="24" spans="1:29" ht="15" customHeight="1" thickBot="1">
      <c r="A24" s="264" t="s">
        <v>81</v>
      </c>
      <c r="B24" s="264" t="s">
        <v>56</v>
      </c>
      <c r="C24" s="264" t="s">
        <v>56</v>
      </c>
      <c r="D24" s="264" t="s">
        <v>56</v>
      </c>
      <c r="E24" s="264" t="s">
        <v>56</v>
      </c>
      <c r="F24" s="264" t="s">
        <v>56</v>
      </c>
      <c r="G24" s="264" t="s">
        <v>38</v>
      </c>
      <c r="H24" s="264" t="s">
        <v>39</v>
      </c>
      <c r="I24" s="273" t="s">
        <v>40</v>
      </c>
      <c r="J24" s="264" t="s">
        <v>32</v>
      </c>
      <c r="K24" s="264" t="s">
        <v>43</v>
      </c>
      <c r="L24" s="315">
        <v>24</v>
      </c>
      <c r="M24" s="315">
        <v>11</v>
      </c>
      <c r="N24" s="314" t="s">
        <v>89</v>
      </c>
      <c r="O24" s="315">
        <v>2</v>
      </c>
      <c r="P24" s="315">
        <v>9</v>
      </c>
      <c r="Q24" s="323">
        <v>10</v>
      </c>
      <c r="R24" s="317">
        <v>5.333333333333333</v>
      </c>
      <c r="S24" s="382"/>
      <c r="T24" s="397"/>
      <c r="U24" s="262"/>
      <c r="V24" s="262"/>
      <c r="W24" s="262"/>
      <c r="X24" s="285">
        <v>3200</v>
      </c>
      <c r="Y24" s="285">
        <v>3200</v>
      </c>
      <c r="Z24" s="285">
        <v>3200</v>
      </c>
      <c r="AA24" s="285">
        <v>3200</v>
      </c>
      <c r="AB24" s="285">
        <v>3200</v>
      </c>
      <c r="AC24" s="286">
        <v>3200</v>
      </c>
    </row>
    <row r="25" spans="1:29" ht="15" customHeight="1" thickBot="1">
      <c r="A25" s="362" t="s">
        <v>30</v>
      </c>
      <c r="B25" s="274"/>
      <c r="C25" s="275"/>
      <c r="D25" s="275"/>
      <c r="E25" s="275"/>
      <c r="F25" s="275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324"/>
      <c r="R25" s="318"/>
      <c r="S25" s="274"/>
      <c r="T25" s="403"/>
      <c r="U25" s="276"/>
      <c r="V25" s="276"/>
      <c r="W25" s="276"/>
      <c r="X25" s="276"/>
      <c r="Y25" s="276"/>
      <c r="Z25" s="276"/>
      <c r="AA25" s="276"/>
      <c r="AB25" s="276"/>
      <c r="AC25" s="277"/>
    </row>
    <row r="26" spans="1:29" ht="15" customHeight="1">
      <c r="A26" s="292" t="s">
        <v>82</v>
      </c>
      <c r="B26" s="269" t="s">
        <v>53</v>
      </c>
      <c r="C26" s="270" t="s">
        <v>39</v>
      </c>
      <c r="D26" s="270" t="s">
        <v>44</v>
      </c>
      <c r="E26" s="293" t="s">
        <v>47</v>
      </c>
      <c r="F26" s="270" t="s">
        <v>48</v>
      </c>
      <c r="G26" s="290" t="s">
        <v>56</v>
      </c>
      <c r="H26" s="290" t="s">
        <v>56</v>
      </c>
      <c r="I26" s="290" t="s">
        <v>56</v>
      </c>
      <c r="J26" s="290" t="s">
        <v>56</v>
      </c>
      <c r="K26" s="290" t="s">
        <v>56</v>
      </c>
      <c r="L26" s="269">
        <v>36</v>
      </c>
      <c r="M26" s="269">
        <v>11</v>
      </c>
      <c r="N26" s="269"/>
      <c r="O26" s="269"/>
      <c r="P26" s="269"/>
      <c r="Q26" s="320"/>
      <c r="R26" s="317">
        <v>0</v>
      </c>
      <c r="S26" s="381"/>
      <c r="T26" s="398"/>
      <c r="U26" s="399"/>
      <c r="V26" s="399"/>
      <c r="W26" s="399"/>
      <c r="X26" s="399"/>
      <c r="Y26" s="399"/>
      <c r="Z26" s="399"/>
      <c r="AA26" s="399"/>
      <c r="AB26" s="399"/>
      <c r="AC26" s="400"/>
    </row>
    <row r="27" spans="1:29" ht="15" customHeight="1">
      <c r="A27" s="279" t="s">
        <v>83</v>
      </c>
      <c r="B27" s="263" t="s">
        <v>53</v>
      </c>
      <c r="C27" s="265" t="s">
        <v>39</v>
      </c>
      <c r="D27" s="265" t="s">
        <v>44</v>
      </c>
      <c r="E27" s="259" t="s">
        <v>32</v>
      </c>
      <c r="F27" s="265" t="s">
        <v>48</v>
      </c>
      <c r="G27" s="263" t="s">
        <v>53</v>
      </c>
      <c r="H27" s="263" t="s">
        <v>39</v>
      </c>
      <c r="I27" s="265" t="s">
        <v>44</v>
      </c>
      <c r="J27" s="263" t="s">
        <v>32</v>
      </c>
      <c r="K27" s="263" t="s">
        <v>48</v>
      </c>
      <c r="L27" s="313">
        <v>40</v>
      </c>
      <c r="M27" s="313">
        <v>10</v>
      </c>
      <c r="N27" s="269" t="s">
        <v>89</v>
      </c>
      <c r="O27" s="313">
        <v>3</v>
      </c>
      <c r="P27" s="313">
        <v>7</v>
      </c>
      <c r="Q27" s="322">
        <v>5</v>
      </c>
      <c r="R27" s="317">
        <v>17.5</v>
      </c>
      <c r="S27" s="381"/>
      <c r="T27" s="401">
        <v>16000</v>
      </c>
      <c r="U27" s="267">
        <v>17500</v>
      </c>
      <c r="V27" s="267">
        <v>19000</v>
      </c>
      <c r="W27" s="267">
        <v>27000</v>
      </c>
      <c r="X27" s="267">
        <v>35000</v>
      </c>
      <c r="Y27" s="267">
        <v>35000</v>
      </c>
      <c r="Z27" s="267">
        <v>35000</v>
      </c>
      <c r="AA27" s="267">
        <v>35000</v>
      </c>
      <c r="AB27" s="267">
        <v>35000</v>
      </c>
      <c r="AC27" s="280">
        <v>35000</v>
      </c>
    </row>
    <row r="28" spans="1:29" ht="15" customHeight="1">
      <c r="A28" s="279" t="s">
        <v>0</v>
      </c>
      <c r="B28" s="263" t="s">
        <v>53</v>
      </c>
      <c r="C28" s="265" t="s">
        <v>39</v>
      </c>
      <c r="D28" s="265" t="s">
        <v>44</v>
      </c>
      <c r="E28" s="265" t="s">
        <v>47</v>
      </c>
      <c r="F28" s="265" t="s">
        <v>48</v>
      </c>
      <c r="G28" s="263" t="s">
        <v>53</v>
      </c>
      <c r="H28" s="263" t="s">
        <v>39</v>
      </c>
      <c r="I28" s="265" t="s">
        <v>44</v>
      </c>
      <c r="J28" s="263" t="s">
        <v>42</v>
      </c>
      <c r="K28" s="263" t="s">
        <v>48</v>
      </c>
      <c r="L28" s="313">
        <v>24</v>
      </c>
      <c r="M28" s="313">
        <v>14</v>
      </c>
      <c r="N28" s="269" t="s">
        <v>89</v>
      </c>
      <c r="O28" s="313">
        <v>8</v>
      </c>
      <c r="P28" s="313">
        <v>6</v>
      </c>
      <c r="Q28" s="322">
        <v>5</v>
      </c>
      <c r="R28" s="317">
        <v>0</v>
      </c>
      <c r="S28" s="381"/>
      <c r="T28" s="393"/>
      <c r="U28" s="368"/>
      <c r="V28" s="368"/>
      <c r="W28" s="278"/>
      <c r="X28" s="278"/>
      <c r="Y28" s="278"/>
      <c r="Z28" s="278"/>
      <c r="AA28" s="278"/>
      <c r="AB28" s="278"/>
      <c r="AC28" s="370"/>
    </row>
    <row r="29" spans="1:29" ht="15" customHeight="1">
      <c r="A29" s="279" t="s">
        <v>1</v>
      </c>
      <c r="B29" s="263" t="s">
        <v>53</v>
      </c>
      <c r="C29" s="265" t="s">
        <v>39</v>
      </c>
      <c r="D29" s="265" t="s">
        <v>44</v>
      </c>
      <c r="E29" s="265" t="s">
        <v>47</v>
      </c>
      <c r="F29" s="265" t="s">
        <v>48</v>
      </c>
      <c r="G29" s="263" t="s">
        <v>53</v>
      </c>
      <c r="H29" s="263" t="s">
        <v>39</v>
      </c>
      <c r="I29" s="265" t="s">
        <v>44</v>
      </c>
      <c r="J29" s="263" t="s">
        <v>42</v>
      </c>
      <c r="K29" s="263" t="s">
        <v>48</v>
      </c>
      <c r="L29" s="263">
        <v>24</v>
      </c>
      <c r="M29" s="313">
        <v>14</v>
      </c>
      <c r="N29" s="314" t="s">
        <v>89</v>
      </c>
      <c r="O29" s="313">
        <v>8</v>
      </c>
      <c r="P29" s="313">
        <v>6</v>
      </c>
      <c r="Q29" s="322">
        <v>5</v>
      </c>
      <c r="R29" s="317">
        <v>0</v>
      </c>
      <c r="S29" s="381"/>
      <c r="T29" s="395">
        <v>600</v>
      </c>
      <c r="U29" s="266">
        <v>800</v>
      </c>
      <c r="V29" s="266">
        <v>1060</v>
      </c>
      <c r="W29" s="266">
        <v>1060</v>
      </c>
      <c r="X29" s="266">
        <v>1060</v>
      </c>
      <c r="Y29" s="266">
        <v>1060</v>
      </c>
      <c r="Z29" s="266">
        <v>1060</v>
      </c>
      <c r="AA29" s="266">
        <v>1060</v>
      </c>
      <c r="AB29" s="266">
        <v>1060</v>
      </c>
      <c r="AC29" s="281">
        <v>1060</v>
      </c>
    </row>
    <row r="30" spans="1:29" ht="15" customHeight="1">
      <c r="A30" s="279" t="s">
        <v>84</v>
      </c>
      <c r="B30" s="263" t="s">
        <v>53</v>
      </c>
      <c r="C30" s="265" t="s">
        <v>39</v>
      </c>
      <c r="D30" s="265" t="s">
        <v>44</v>
      </c>
      <c r="E30" s="265" t="s">
        <v>47</v>
      </c>
      <c r="F30" s="265" t="s">
        <v>48</v>
      </c>
      <c r="G30" s="268" t="s">
        <v>56</v>
      </c>
      <c r="H30" s="268" t="s">
        <v>56</v>
      </c>
      <c r="I30" s="268" t="s">
        <v>56</v>
      </c>
      <c r="J30" s="268" t="s">
        <v>56</v>
      </c>
      <c r="K30" s="268" t="s">
        <v>56</v>
      </c>
      <c r="L30" s="263">
        <v>39</v>
      </c>
      <c r="M30" s="263">
        <v>15</v>
      </c>
      <c r="N30" s="263"/>
      <c r="O30" s="263"/>
      <c r="P30" s="263"/>
      <c r="Q30" s="322"/>
      <c r="R30" s="317">
        <v>0</v>
      </c>
      <c r="S30" s="381"/>
      <c r="T30" s="394"/>
      <c r="U30" s="260"/>
      <c r="V30" s="260"/>
      <c r="W30" s="260"/>
      <c r="X30" s="260"/>
      <c r="Y30" s="260"/>
      <c r="Z30" s="260"/>
      <c r="AA30" s="260"/>
      <c r="AB30" s="260"/>
      <c r="AC30" s="261"/>
    </row>
    <row r="31" spans="1:29" ht="15" customHeight="1">
      <c r="A31" s="279" t="s">
        <v>85</v>
      </c>
      <c r="B31" s="263" t="s">
        <v>53</v>
      </c>
      <c r="C31" s="265" t="s">
        <v>39</v>
      </c>
      <c r="D31" s="265" t="s">
        <v>44</v>
      </c>
      <c r="E31" s="265" t="s">
        <v>32</v>
      </c>
      <c r="F31" s="265" t="s">
        <v>48</v>
      </c>
      <c r="G31" s="263" t="s">
        <v>53</v>
      </c>
      <c r="H31" s="263" t="s">
        <v>39</v>
      </c>
      <c r="I31" s="265" t="s">
        <v>44</v>
      </c>
      <c r="J31" s="263" t="s">
        <v>32</v>
      </c>
      <c r="K31" s="263" t="s">
        <v>48</v>
      </c>
      <c r="L31" s="313">
        <v>40</v>
      </c>
      <c r="M31" s="313">
        <v>10</v>
      </c>
      <c r="N31" s="269" t="s">
        <v>89</v>
      </c>
      <c r="O31" s="313">
        <v>4</v>
      </c>
      <c r="P31" s="313">
        <v>6</v>
      </c>
      <c r="Q31" s="322">
        <v>5</v>
      </c>
      <c r="R31" s="317">
        <v>12.5</v>
      </c>
      <c r="S31" s="381"/>
      <c r="T31" s="396">
        <v>11000</v>
      </c>
      <c r="U31" s="267">
        <v>12000</v>
      </c>
      <c r="V31" s="267">
        <v>13000</v>
      </c>
      <c r="W31" s="267">
        <v>19000</v>
      </c>
      <c r="X31" s="267">
        <v>25000</v>
      </c>
      <c r="Y31" s="267">
        <v>25000</v>
      </c>
      <c r="Z31" s="267">
        <v>25000</v>
      </c>
      <c r="AA31" s="267">
        <v>25000</v>
      </c>
      <c r="AB31" s="267">
        <v>25000</v>
      </c>
      <c r="AC31" s="280">
        <v>25000</v>
      </c>
    </row>
    <row r="32" spans="1:29" ht="15" customHeight="1">
      <c r="A32" s="279" t="s">
        <v>2</v>
      </c>
      <c r="B32" s="263" t="s">
        <v>45</v>
      </c>
      <c r="C32" s="265" t="s">
        <v>39</v>
      </c>
      <c r="D32" s="265" t="s">
        <v>44</v>
      </c>
      <c r="E32" s="265" t="s">
        <v>47</v>
      </c>
      <c r="F32" s="265" t="s">
        <v>48</v>
      </c>
      <c r="G32" s="263" t="s">
        <v>45</v>
      </c>
      <c r="H32" s="263" t="s">
        <v>39</v>
      </c>
      <c r="I32" s="265" t="s">
        <v>44</v>
      </c>
      <c r="J32" s="263" t="s">
        <v>42</v>
      </c>
      <c r="K32" s="263" t="s">
        <v>48</v>
      </c>
      <c r="L32" s="263">
        <v>40</v>
      </c>
      <c r="M32" s="313">
        <v>16</v>
      </c>
      <c r="N32" s="269" t="s">
        <v>89</v>
      </c>
      <c r="O32" s="313">
        <v>10</v>
      </c>
      <c r="P32" s="313">
        <v>6</v>
      </c>
      <c r="Q32" s="322">
        <v>5</v>
      </c>
      <c r="R32" s="317">
        <v>0</v>
      </c>
      <c r="S32" s="381"/>
      <c r="T32" s="393"/>
      <c r="U32" s="368"/>
      <c r="V32" s="368"/>
      <c r="W32" s="278"/>
      <c r="X32" s="278"/>
      <c r="Y32" s="278"/>
      <c r="Z32" s="278"/>
      <c r="AA32" s="278"/>
      <c r="AB32" s="278"/>
      <c r="AC32" s="370"/>
    </row>
    <row r="33" spans="1:29" ht="15" customHeight="1">
      <c r="A33" s="279" t="s">
        <v>3</v>
      </c>
      <c r="B33" s="263" t="s">
        <v>45</v>
      </c>
      <c r="C33" s="265" t="s">
        <v>39</v>
      </c>
      <c r="D33" s="265" t="s">
        <v>44</v>
      </c>
      <c r="E33" s="265" t="s">
        <v>47</v>
      </c>
      <c r="F33" s="265" t="s">
        <v>48</v>
      </c>
      <c r="G33" s="263" t="s">
        <v>45</v>
      </c>
      <c r="H33" s="263" t="s">
        <v>39</v>
      </c>
      <c r="I33" s="265" t="s">
        <v>44</v>
      </c>
      <c r="J33" s="263" t="s">
        <v>42</v>
      </c>
      <c r="K33" s="263" t="s">
        <v>48</v>
      </c>
      <c r="L33" s="313">
        <v>24</v>
      </c>
      <c r="M33" s="313">
        <v>14</v>
      </c>
      <c r="N33" s="269" t="s">
        <v>89</v>
      </c>
      <c r="O33" s="313">
        <v>8</v>
      </c>
      <c r="P33" s="313">
        <v>6</v>
      </c>
      <c r="Q33" s="322">
        <v>5</v>
      </c>
      <c r="R33" s="317">
        <v>0</v>
      </c>
      <c r="S33" s="381"/>
      <c r="T33" s="395">
        <v>600</v>
      </c>
      <c r="U33" s="266">
        <v>800</v>
      </c>
      <c r="V33" s="266">
        <v>1060</v>
      </c>
      <c r="W33" s="266">
        <v>1060</v>
      </c>
      <c r="X33" s="266">
        <v>1060</v>
      </c>
      <c r="Y33" s="266">
        <v>1060</v>
      </c>
      <c r="Z33" s="266">
        <v>1060</v>
      </c>
      <c r="AA33" s="266">
        <v>1060</v>
      </c>
      <c r="AB33" s="266">
        <v>1060</v>
      </c>
      <c r="AC33" s="281">
        <v>1060</v>
      </c>
    </row>
    <row r="34" spans="1:29" ht="15" customHeight="1">
      <c r="A34" s="279" t="s">
        <v>23</v>
      </c>
      <c r="B34" s="263" t="s">
        <v>56</v>
      </c>
      <c r="C34" s="263" t="s">
        <v>56</v>
      </c>
      <c r="D34" s="263" t="s">
        <v>56</v>
      </c>
      <c r="E34" s="263" t="s">
        <v>56</v>
      </c>
      <c r="F34" s="263" t="s">
        <v>56</v>
      </c>
      <c r="G34" s="313" t="s">
        <v>113</v>
      </c>
      <c r="H34" s="313" t="s">
        <v>114</v>
      </c>
      <c r="I34" s="313" t="s">
        <v>94</v>
      </c>
      <c r="J34" s="263" t="s">
        <v>32</v>
      </c>
      <c r="K34" s="263" t="s">
        <v>49</v>
      </c>
      <c r="L34" s="316">
        <v>40</v>
      </c>
      <c r="M34" s="316">
        <v>10</v>
      </c>
      <c r="N34" s="269" t="s">
        <v>93</v>
      </c>
      <c r="O34" s="313">
        <v>4</v>
      </c>
      <c r="P34" s="313">
        <v>6</v>
      </c>
      <c r="Q34" s="322">
        <v>5</v>
      </c>
      <c r="R34" s="317">
        <v>17.5</v>
      </c>
      <c r="S34" s="381"/>
      <c r="T34" s="396">
        <v>27000</v>
      </c>
      <c r="U34" s="267">
        <v>28500</v>
      </c>
      <c r="V34" s="267">
        <v>30000</v>
      </c>
      <c r="W34" s="267">
        <v>32000</v>
      </c>
      <c r="X34" s="267">
        <v>35000</v>
      </c>
      <c r="Y34" s="267">
        <v>35000</v>
      </c>
      <c r="Z34" s="267">
        <v>35000</v>
      </c>
      <c r="AA34" s="267">
        <v>35000</v>
      </c>
      <c r="AB34" s="267">
        <v>35000</v>
      </c>
      <c r="AC34" s="280">
        <v>35000</v>
      </c>
    </row>
    <row r="35" spans="1:29" ht="15" customHeight="1">
      <c r="A35" s="279" t="s">
        <v>24</v>
      </c>
      <c r="B35" s="263" t="s">
        <v>56</v>
      </c>
      <c r="C35" s="263" t="s">
        <v>56</v>
      </c>
      <c r="D35" s="263" t="s">
        <v>56</v>
      </c>
      <c r="E35" s="263" t="s">
        <v>56</v>
      </c>
      <c r="F35" s="263" t="s">
        <v>56</v>
      </c>
      <c r="G35" s="313" t="s">
        <v>113</v>
      </c>
      <c r="H35" s="313" t="s">
        <v>114</v>
      </c>
      <c r="I35" s="313" t="s">
        <v>94</v>
      </c>
      <c r="J35" s="263" t="s">
        <v>32</v>
      </c>
      <c r="K35" s="263" t="s">
        <v>49</v>
      </c>
      <c r="L35" s="316">
        <v>40</v>
      </c>
      <c r="M35" s="316">
        <v>10</v>
      </c>
      <c r="N35" s="269" t="s">
        <v>93</v>
      </c>
      <c r="O35" s="313">
        <v>3</v>
      </c>
      <c r="P35" s="313">
        <v>7</v>
      </c>
      <c r="Q35" s="322">
        <v>5</v>
      </c>
      <c r="R35" s="317">
        <v>7.5</v>
      </c>
      <c r="S35" s="381"/>
      <c r="T35" s="396">
        <v>13000</v>
      </c>
      <c r="U35" s="267">
        <v>13500</v>
      </c>
      <c r="V35" s="267">
        <v>14000</v>
      </c>
      <c r="W35" s="267">
        <v>14500</v>
      </c>
      <c r="X35" s="267">
        <v>15000</v>
      </c>
      <c r="Y35" s="267">
        <v>15000</v>
      </c>
      <c r="Z35" s="267">
        <v>15000</v>
      </c>
      <c r="AA35" s="267">
        <v>15000</v>
      </c>
      <c r="AB35" s="267">
        <v>15000</v>
      </c>
      <c r="AC35" s="280">
        <v>15000</v>
      </c>
    </row>
    <row r="36" spans="1:29" ht="15" customHeight="1" thickBot="1">
      <c r="A36" s="282" t="s">
        <v>25</v>
      </c>
      <c r="B36" s="283" t="s">
        <v>56</v>
      </c>
      <c r="C36" s="283" t="s">
        <v>56</v>
      </c>
      <c r="D36" s="283" t="s">
        <v>56</v>
      </c>
      <c r="E36" s="283" t="s">
        <v>56</v>
      </c>
      <c r="F36" s="283" t="s">
        <v>56</v>
      </c>
      <c r="G36" s="263" t="s">
        <v>45</v>
      </c>
      <c r="H36" s="283" t="s">
        <v>39</v>
      </c>
      <c r="I36" s="265" t="s">
        <v>44</v>
      </c>
      <c r="J36" s="283" t="s">
        <v>32</v>
      </c>
      <c r="K36" s="283" t="s">
        <v>49</v>
      </c>
      <c r="L36" s="316">
        <v>40</v>
      </c>
      <c r="M36" s="316">
        <v>10</v>
      </c>
      <c r="N36" s="269" t="s">
        <v>89</v>
      </c>
      <c r="O36" s="313">
        <v>3</v>
      </c>
      <c r="P36" s="313">
        <v>7</v>
      </c>
      <c r="Q36" s="322">
        <v>5</v>
      </c>
      <c r="R36" s="317">
        <v>7.5</v>
      </c>
      <c r="S36" s="382"/>
      <c r="T36" s="402">
        <v>13000</v>
      </c>
      <c r="U36" s="285">
        <v>13500</v>
      </c>
      <c r="V36" s="285">
        <v>14000</v>
      </c>
      <c r="W36" s="285">
        <v>14500</v>
      </c>
      <c r="X36" s="285">
        <v>15000</v>
      </c>
      <c r="Y36" s="285">
        <v>15000</v>
      </c>
      <c r="Z36" s="285">
        <v>15000</v>
      </c>
      <c r="AA36" s="285">
        <v>15000</v>
      </c>
      <c r="AB36" s="285">
        <v>15000</v>
      </c>
      <c r="AC36" s="286">
        <v>15000</v>
      </c>
    </row>
    <row r="37" spans="1:29" ht="15" customHeight="1" thickBot="1">
      <c r="A37" s="363" t="s">
        <v>5</v>
      </c>
      <c r="B37" s="329"/>
      <c r="C37" s="330"/>
      <c r="D37" s="330"/>
      <c r="E37" s="330"/>
      <c r="F37" s="330"/>
      <c r="G37" s="329"/>
      <c r="H37" s="329"/>
      <c r="I37" s="329"/>
      <c r="J37" s="329"/>
      <c r="K37" s="329"/>
      <c r="L37" s="332"/>
      <c r="M37" s="332"/>
      <c r="N37" s="332"/>
      <c r="O37" s="332"/>
      <c r="P37" s="332"/>
      <c r="Q37" s="333"/>
      <c r="R37" s="334"/>
      <c r="S37" s="332"/>
      <c r="T37" s="425"/>
      <c r="U37" s="356"/>
      <c r="V37" s="356"/>
      <c r="W37" s="356"/>
      <c r="X37" s="356"/>
      <c r="Y37" s="356"/>
      <c r="Z37" s="356"/>
      <c r="AA37" s="356"/>
      <c r="AB37" s="356"/>
      <c r="AC37" s="426"/>
    </row>
    <row r="38" spans="1:29" ht="15" customHeight="1">
      <c r="A38" s="336" t="s">
        <v>26</v>
      </c>
      <c r="B38" s="337" t="s">
        <v>60</v>
      </c>
      <c r="C38" s="338" t="s">
        <v>39</v>
      </c>
      <c r="D38" s="338" t="s">
        <v>44</v>
      </c>
      <c r="E38" s="338" t="s">
        <v>32</v>
      </c>
      <c r="F38" s="338" t="s">
        <v>48</v>
      </c>
      <c r="G38" s="337" t="s">
        <v>60</v>
      </c>
      <c r="H38" s="338" t="s">
        <v>39</v>
      </c>
      <c r="I38" s="338" t="s">
        <v>44</v>
      </c>
      <c r="J38" s="337" t="s">
        <v>32</v>
      </c>
      <c r="K38" s="337" t="s">
        <v>43</v>
      </c>
      <c r="L38" s="337">
        <v>12</v>
      </c>
      <c r="M38" s="337">
        <v>5</v>
      </c>
      <c r="N38" s="337" t="s">
        <v>89</v>
      </c>
      <c r="O38" s="340">
        <v>1.25</v>
      </c>
      <c r="P38" s="340">
        <v>3.75</v>
      </c>
      <c r="Q38" s="341">
        <v>5</v>
      </c>
      <c r="R38" s="342">
        <v>36.666666666666664</v>
      </c>
      <c r="S38" s="383"/>
      <c r="T38" s="404">
        <v>20500</v>
      </c>
      <c r="U38" s="339">
        <v>21000</v>
      </c>
      <c r="V38" s="339">
        <v>21400</v>
      </c>
      <c r="W38" s="339">
        <v>21700</v>
      </c>
      <c r="X38" s="339">
        <v>22000</v>
      </c>
      <c r="Y38" s="339">
        <v>22000</v>
      </c>
      <c r="Z38" s="339">
        <v>22000</v>
      </c>
      <c r="AA38" s="339">
        <v>22000</v>
      </c>
      <c r="AB38" s="339">
        <v>22000</v>
      </c>
      <c r="AC38" s="343">
        <v>22000</v>
      </c>
    </row>
    <row r="39" spans="1:29" ht="15" customHeight="1">
      <c r="A39" s="279" t="s">
        <v>27</v>
      </c>
      <c r="B39" s="263" t="s">
        <v>60</v>
      </c>
      <c r="C39" s="265" t="s">
        <v>39</v>
      </c>
      <c r="D39" s="265" t="s">
        <v>44</v>
      </c>
      <c r="E39" s="265" t="s">
        <v>32</v>
      </c>
      <c r="F39" s="265" t="s">
        <v>48</v>
      </c>
      <c r="G39" s="263" t="s">
        <v>60</v>
      </c>
      <c r="H39" s="265" t="s">
        <v>39</v>
      </c>
      <c r="I39" s="265" t="s">
        <v>44</v>
      </c>
      <c r="J39" s="263" t="s">
        <v>32</v>
      </c>
      <c r="K39" s="263" t="s">
        <v>43</v>
      </c>
      <c r="L39" s="263">
        <v>12</v>
      </c>
      <c r="M39" s="263">
        <v>5</v>
      </c>
      <c r="N39" s="263" t="s">
        <v>89</v>
      </c>
      <c r="O39" s="313">
        <v>1.25</v>
      </c>
      <c r="P39" s="313">
        <v>3.75</v>
      </c>
      <c r="Q39" s="322">
        <v>5</v>
      </c>
      <c r="R39" s="335">
        <v>15</v>
      </c>
      <c r="S39" s="384"/>
      <c r="T39" s="396">
        <v>7800</v>
      </c>
      <c r="U39" s="267">
        <v>8000</v>
      </c>
      <c r="V39" s="267">
        <v>8300</v>
      </c>
      <c r="W39" s="267">
        <v>8700</v>
      </c>
      <c r="X39" s="267">
        <v>9000</v>
      </c>
      <c r="Y39" s="267">
        <v>9000</v>
      </c>
      <c r="Z39" s="267">
        <v>9000</v>
      </c>
      <c r="AA39" s="267">
        <v>9000</v>
      </c>
      <c r="AB39" s="267">
        <v>9000</v>
      </c>
      <c r="AC39" s="280">
        <v>9000</v>
      </c>
    </row>
    <row r="40" spans="1:29" ht="15" customHeight="1">
      <c r="A40" s="279" t="s">
        <v>95</v>
      </c>
      <c r="B40" s="263" t="s">
        <v>60</v>
      </c>
      <c r="C40" s="265" t="s">
        <v>39</v>
      </c>
      <c r="D40" s="265" t="s">
        <v>44</v>
      </c>
      <c r="E40" s="265" t="s">
        <v>32</v>
      </c>
      <c r="F40" s="265"/>
      <c r="G40" s="263" t="s">
        <v>60</v>
      </c>
      <c r="H40" s="265" t="s">
        <v>115</v>
      </c>
      <c r="I40" s="265" t="s">
        <v>44</v>
      </c>
      <c r="J40" s="263" t="s">
        <v>32</v>
      </c>
      <c r="K40" s="263" t="s">
        <v>43</v>
      </c>
      <c r="L40" s="263">
        <v>12</v>
      </c>
      <c r="M40" s="263">
        <v>5</v>
      </c>
      <c r="N40" s="263" t="s">
        <v>89</v>
      </c>
      <c r="O40" s="313">
        <v>1.25</v>
      </c>
      <c r="P40" s="313">
        <v>3.75</v>
      </c>
      <c r="Q40" s="322">
        <v>5</v>
      </c>
      <c r="R40" s="335">
        <v>16.666666666666668</v>
      </c>
      <c r="S40" s="384"/>
      <c r="T40" s="396"/>
      <c r="U40" s="267"/>
      <c r="V40" s="267"/>
      <c r="W40" s="267"/>
      <c r="X40" s="267">
        <v>10000</v>
      </c>
      <c r="Y40" s="267">
        <v>10000</v>
      </c>
      <c r="Z40" s="267">
        <v>10000</v>
      </c>
      <c r="AA40" s="267">
        <v>10000</v>
      </c>
      <c r="AB40" s="267">
        <v>10000</v>
      </c>
      <c r="AC40" s="280">
        <v>10000</v>
      </c>
    </row>
    <row r="41" spans="1:29" ht="15" customHeight="1" thickBot="1">
      <c r="A41" s="282" t="s">
        <v>96</v>
      </c>
      <c r="B41" s="283" t="s">
        <v>60</v>
      </c>
      <c r="C41" s="284" t="s">
        <v>39</v>
      </c>
      <c r="D41" s="284" t="s">
        <v>44</v>
      </c>
      <c r="E41" s="284" t="s">
        <v>32</v>
      </c>
      <c r="F41" s="284"/>
      <c r="G41" s="283" t="s">
        <v>60</v>
      </c>
      <c r="H41" s="284" t="s">
        <v>39</v>
      </c>
      <c r="I41" s="284" t="s">
        <v>44</v>
      </c>
      <c r="J41" s="283" t="s">
        <v>32</v>
      </c>
      <c r="K41" s="283" t="s">
        <v>43</v>
      </c>
      <c r="L41" s="283">
        <v>12</v>
      </c>
      <c r="M41" s="283">
        <v>5</v>
      </c>
      <c r="N41" s="283" t="s">
        <v>89</v>
      </c>
      <c r="O41" s="319">
        <v>1.25</v>
      </c>
      <c r="P41" s="319">
        <v>3.75</v>
      </c>
      <c r="Q41" s="326">
        <v>5</v>
      </c>
      <c r="R41" s="344">
        <v>15</v>
      </c>
      <c r="S41" s="385"/>
      <c r="T41" s="402"/>
      <c r="U41" s="285"/>
      <c r="V41" s="285"/>
      <c r="W41" s="285"/>
      <c r="X41" s="285">
        <v>9000</v>
      </c>
      <c r="Y41" s="285">
        <v>9000</v>
      </c>
      <c r="Z41" s="285">
        <v>9000</v>
      </c>
      <c r="AA41" s="285">
        <v>9000</v>
      </c>
      <c r="AB41" s="285">
        <v>9000</v>
      </c>
      <c r="AC41" s="286">
        <v>9000</v>
      </c>
    </row>
    <row r="42" spans="1:29" ht="15" customHeight="1" thickBot="1">
      <c r="A42" s="362" t="s">
        <v>6</v>
      </c>
      <c r="B42" s="274"/>
      <c r="C42" s="275"/>
      <c r="D42" s="275"/>
      <c r="E42" s="275"/>
      <c r="F42" s="275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324"/>
      <c r="R42" s="318"/>
      <c r="S42" s="274"/>
      <c r="T42" s="425"/>
      <c r="U42" s="356"/>
      <c r="V42" s="356"/>
      <c r="W42" s="356"/>
      <c r="X42" s="356"/>
      <c r="Y42" s="356"/>
      <c r="Z42" s="356"/>
      <c r="AA42" s="356"/>
      <c r="AB42" s="356"/>
      <c r="AC42" s="426"/>
    </row>
    <row r="43" spans="1:29" ht="15" customHeight="1">
      <c r="A43" s="289" t="s">
        <v>8</v>
      </c>
      <c r="B43" s="290" t="s">
        <v>61</v>
      </c>
      <c r="C43" s="291" t="s">
        <v>50</v>
      </c>
      <c r="D43" s="291" t="s">
        <v>48</v>
      </c>
      <c r="E43" s="291" t="s">
        <v>47</v>
      </c>
      <c r="F43" s="291" t="s">
        <v>48</v>
      </c>
      <c r="G43" s="290" t="s">
        <v>116</v>
      </c>
      <c r="H43" s="291" t="s">
        <v>39</v>
      </c>
      <c r="I43" s="269" t="s">
        <v>43</v>
      </c>
      <c r="J43" s="290" t="s">
        <v>42</v>
      </c>
      <c r="K43" s="269" t="s">
        <v>43</v>
      </c>
      <c r="L43" s="314">
        <v>24</v>
      </c>
      <c r="M43" s="314">
        <v>20</v>
      </c>
      <c r="N43" s="314" t="s">
        <v>89</v>
      </c>
      <c r="O43" s="314">
        <v>12</v>
      </c>
      <c r="P43" s="314">
        <v>8</v>
      </c>
      <c r="Q43" s="325">
        <v>5</v>
      </c>
      <c r="R43" s="317">
        <v>0</v>
      </c>
      <c r="S43" s="381"/>
      <c r="T43" s="389"/>
      <c r="U43" s="390"/>
      <c r="V43" s="390"/>
      <c r="W43" s="391"/>
      <c r="X43" s="391"/>
      <c r="Y43" s="391"/>
      <c r="Z43" s="391"/>
      <c r="AA43" s="391"/>
      <c r="AB43" s="391"/>
      <c r="AC43" s="392"/>
    </row>
    <row r="44" spans="1:29" ht="15" customHeight="1">
      <c r="A44" s="287" t="s">
        <v>9</v>
      </c>
      <c r="B44" s="263" t="s">
        <v>56</v>
      </c>
      <c r="C44" s="263" t="s">
        <v>56</v>
      </c>
      <c r="D44" s="263" t="s">
        <v>56</v>
      </c>
      <c r="E44" s="263" t="s">
        <v>56</v>
      </c>
      <c r="F44" s="263" t="s">
        <v>56</v>
      </c>
      <c r="G44" s="268" t="s">
        <v>56</v>
      </c>
      <c r="H44" s="268" t="s">
        <v>56</v>
      </c>
      <c r="I44" s="268" t="s">
        <v>56</v>
      </c>
      <c r="J44" s="268" t="s">
        <v>56</v>
      </c>
      <c r="K44" s="268" t="s">
        <v>56</v>
      </c>
      <c r="L44" s="263">
        <v>24</v>
      </c>
      <c r="M44" s="268">
        <v>7</v>
      </c>
      <c r="N44" s="268"/>
      <c r="O44" s="268"/>
      <c r="P44" s="268"/>
      <c r="Q44" s="327"/>
      <c r="R44" s="317">
        <v>0</v>
      </c>
      <c r="S44" s="381"/>
      <c r="T44" s="405"/>
      <c r="U44" s="265"/>
      <c r="V44" s="265"/>
      <c r="W44" s="265"/>
      <c r="X44" s="265"/>
      <c r="Y44" s="265"/>
      <c r="Z44" s="265"/>
      <c r="AA44" s="265"/>
      <c r="AB44" s="265"/>
      <c r="AC44" s="288"/>
    </row>
    <row r="45" spans="1:29" ht="15" customHeight="1">
      <c r="A45" s="287" t="s">
        <v>10</v>
      </c>
      <c r="B45" s="263" t="s">
        <v>53</v>
      </c>
      <c r="C45" s="268" t="s">
        <v>57</v>
      </c>
      <c r="D45" s="263" t="s">
        <v>58</v>
      </c>
      <c r="E45" s="278" t="s">
        <v>47</v>
      </c>
      <c r="F45" s="278" t="s">
        <v>48</v>
      </c>
      <c r="G45" s="268" t="s">
        <v>56</v>
      </c>
      <c r="H45" s="268" t="s">
        <v>56</v>
      </c>
      <c r="I45" s="268" t="s">
        <v>56</v>
      </c>
      <c r="J45" s="268" t="s">
        <v>56</v>
      </c>
      <c r="K45" s="268" t="s">
        <v>56</v>
      </c>
      <c r="L45" s="263">
        <v>12</v>
      </c>
      <c r="M45" s="268">
        <v>5</v>
      </c>
      <c r="N45" s="268"/>
      <c r="O45" s="268"/>
      <c r="P45" s="268"/>
      <c r="Q45" s="327"/>
      <c r="R45" s="317">
        <v>0</v>
      </c>
      <c r="S45" s="381"/>
      <c r="T45" s="405"/>
      <c r="U45" s="265"/>
      <c r="V45" s="265"/>
      <c r="W45" s="265"/>
      <c r="X45" s="265"/>
      <c r="Y45" s="265"/>
      <c r="Z45" s="265"/>
      <c r="AA45" s="265"/>
      <c r="AB45" s="265"/>
      <c r="AC45" s="288"/>
    </row>
    <row r="46" spans="1:29" ht="15" customHeight="1">
      <c r="A46" s="287" t="s">
        <v>11</v>
      </c>
      <c r="B46" s="263" t="s">
        <v>53</v>
      </c>
      <c r="C46" s="268" t="s">
        <v>57</v>
      </c>
      <c r="D46" s="263" t="s">
        <v>58</v>
      </c>
      <c r="E46" s="278" t="s">
        <v>47</v>
      </c>
      <c r="F46" s="278" t="s">
        <v>48</v>
      </c>
      <c r="G46" s="268" t="s">
        <v>56</v>
      </c>
      <c r="H46" s="268" t="s">
        <v>56</v>
      </c>
      <c r="I46" s="268" t="s">
        <v>56</v>
      </c>
      <c r="J46" s="268" t="s">
        <v>56</v>
      </c>
      <c r="K46" s="268" t="s">
        <v>56</v>
      </c>
      <c r="L46" s="263">
        <v>12</v>
      </c>
      <c r="M46" s="268">
        <v>4</v>
      </c>
      <c r="N46" s="268"/>
      <c r="O46" s="268"/>
      <c r="P46" s="268"/>
      <c r="Q46" s="327"/>
      <c r="R46" s="317">
        <v>0</v>
      </c>
      <c r="S46" s="381"/>
      <c r="T46" s="405"/>
      <c r="U46" s="265"/>
      <c r="V46" s="265"/>
      <c r="W46" s="265"/>
      <c r="X46" s="265"/>
      <c r="Y46" s="265"/>
      <c r="Z46" s="265"/>
      <c r="AA46" s="265"/>
      <c r="AB46" s="265"/>
      <c r="AC46" s="288"/>
    </row>
    <row r="47" spans="1:29" ht="15" customHeight="1">
      <c r="A47" s="287" t="s">
        <v>12</v>
      </c>
      <c r="B47" s="263" t="s">
        <v>53</v>
      </c>
      <c r="C47" s="268" t="s">
        <v>57</v>
      </c>
      <c r="D47" s="263" t="s">
        <v>58</v>
      </c>
      <c r="E47" s="278" t="s">
        <v>47</v>
      </c>
      <c r="F47" s="278" t="s">
        <v>48</v>
      </c>
      <c r="G47" s="268" t="s">
        <v>56</v>
      </c>
      <c r="H47" s="268" t="s">
        <v>56</v>
      </c>
      <c r="I47" s="268" t="s">
        <v>56</v>
      </c>
      <c r="J47" s="268" t="s">
        <v>56</v>
      </c>
      <c r="K47" s="268" t="s">
        <v>56</v>
      </c>
      <c r="L47" s="263">
        <v>12</v>
      </c>
      <c r="M47" s="268">
        <v>5</v>
      </c>
      <c r="N47" s="268"/>
      <c r="O47" s="268"/>
      <c r="P47" s="268"/>
      <c r="Q47" s="327"/>
      <c r="R47" s="317">
        <v>0</v>
      </c>
      <c r="S47" s="381"/>
      <c r="T47" s="405"/>
      <c r="U47" s="265"/>
      <c r="V47" s="265"/>
      <c r="W47" s="265"/>
      <c r="X47" s="265"/>
      <c r="Y47" s="265"/>
      <c r="Z47" s="265"/>
      <c r="AA47" s="265"/>
      <c r="AB47" s="265"/>
      <c r="AC47" s="288"/>
    </row>
    <row r="48" spans="1:29" ht="15" customHeight="1">
      <c r="A48" s="287" t="s">
        <v>13</v>
      </c>
      <c r="B48" s="263" t="s">
        <v>53</v>
      </c>
      <c r="C48" s="268" t="s">
        <v>57</v>
      </c>
      <c r="D48" s="263" t="s">
        <v>58</v>
      </c>
      <c r="E48" s="278" t="s">
        <v>47</v>
      </c>
      <c r="F48" s="278" t="s">
        <v>48</v>
      </c>
      <c r="G48" s="268" t="s">
        <v>56</v>
      </c>
      <c r="H48" s="268" t="s">
        <v>56</v>
      </c>
      <c r="I48" s="268" t="s">
        <v>56</v>
      </c>
      <c r="J48" s="268" t="s">
        <v>56</v>
      </c>
      <c r="K48" s="268" t="s">
        <v>56</v>
      </c>
      <c r="L48" s="263">
        <v>12</v>
      </c>
      <c r="M48" s="268">
        <v>4</v>
      </c>
      <c r="N48" s="268"/>
      <c r="O48" s="268"/>
      <c r="P48" s="268"/>
      <c r="Q48" s="327"/>
      <c r="R48" s="317">
        <v>0</v>
      </c>
      <c r="S48" s="381"/>
      <c r="T48" s="405"/>
      <c r="U48" s="265"/>
      <c r="V48" s="265"/>
      <c r="W48" s="265"/>
      <c r="X48" s="265"/>
      <c r="Y48" s="265"/>
      <c r="Z48" s="265"/>
      <c r="AA48" s="265"/>
      <c r="AB48" s="265"/>
      <c r="AC48" s="288"/>
    </row>
    <row r="49" spans="1:29" ht="15" customHeight="1">
      <c r="A49" s="287" t="s">
        <v>34</v>
      </c>
      <c r="B49" s="263" t="s">
        <v>53</v>
      </c>
      <c r="C49" s="268" t="s">
        <v>57</v>
      </c>
      <c r="D49" s="263" t="s">
        <v>58</v>
      </c>
      <c r="E49" s="278" t="s">
        <v>47</v>
      </c>
      <c r="F49" s="278" t="s">
        <v>48</v>
      </c>
      <c r="G49" s="268" t="s">
        <v>56</v>
      </c>
      <c r="H49" s="268" t="s">
        <v>56</v>
      </c>
      <c r="I49" s="268" t="s">
        <v>56</v>
      </c>
      <c r="J49" s="268" t="s">
        <v>56</v>
      </c>
      <c r="K49" s="268" t="s">
        <v>56</v>
      </c>
      <c r="L49" s="316">
        <v>40</v>
      </c>
      <c r="M49" s="316">
        <v>10</v>
      </c>
      <c r="N49" s="311"/>
      <c r="O49" s="311"/>
      <c r="P49" s="311"/>
      <c r="Q49" s="328"/>
      <c r="R49" s="317">
        <v>0</v>
      </c>
      <c r="S49" s="381"/>
      <c r="T49" s="405"/>
      <c r="U49" s="265"/>
      <c r="V49" s="265"/>
      <c r="W49" s="265"/>
      <c r="X49" s="265"/>
      <c r="Y49" s="265"/>
      <c r="Z49" s="265"/>
      <c r="AA49" s="265"/>
      <c r="AB49" s="265"/>
      <c r="AC49" s="288"/>
    </row>
    <row r="50" spans="1:29" ht="15" customHeight="1">
      <c r="A50" s="287" t="s">
        <v>14</v>
      </c>
      <c r="B50" s="268" t="s">
        <v>61</v>
      </c>
      <c r="C50" s="278" t="s">
        <v>50</v>
      </c>
      <c r="D50" s="278" t="s">
        <v>48</v>
      </c>
      <c r="E50" s="278" t="s">
        <v>47</v>
      </c>
      <c r="F50" s="278" t="s">
        <v>48</v>
      </c>
      <c r="G50" s="268" t="s">
        <v>116</v>
      </c>
      <c r="H50" s="268" t="s">
        <v>39</v>
      </c>
      <c r="I50" s="263" t="s">
        <v>43</v>
      </c>
      <c r="J50" s="268" t="s">
        <v>42</v>
      </c>
      <c r="K50" s="263" t="s">
        <v>43</v>
      </c>
      <c r="L50" s="313">
        <v>24</v>
      </c>
      <c r="M50" s="313">
        <v>12</v>
      </c>
      <c r="N50" s="313" t="s">
        <v>89</v>
      </c>
      <c r="O50" s="313">
        <v>6</v>
      </c>
      <c r="P50" s="313">
        <v>6</v>
      </c>
      <c r="Q50" s="322">
        <v>5</v>
      </c>
      <c r="R50" s="317">
        <v>0</v>
      </c>
      <c r="S50" s="381"/>
      <c r="T50" s="393"/>
      <c r="U50" s="368"/>
      <c r="V50" s="368"/>
      <c r="W50" s="368"/>
      <c r="X50" s="368"/>
      <c r="Y50" s="368"/>
      <c r="Z50" s="368"/>
      <c r="AA50" s="368"/>
      <c r="AB50" s="368"/>
      <c r="AC50" s="369"/>
    </row>
    <row r="51" spans="1:29" ht="15" customHeight="1">
      <c r="A51" s="287" t="s">
        <v>15</v>
      </c>
      <c r="B51" s="268" t="s">
        <v>61</v>
      </c>
      <c r="C51" s="278" t="s">
        <v>50</v>
      </c>
      <c r="D51" s="278" t="s">
        <v>48</v>
      </c>
      <c r="E51" s="278" t="s">
        <v>47</v>
      </c>
      <c r="F51" s="278" t="s">
        <v>48</v>
      </c>
      <c r="G51" s="268" t="s">
        <v>116</v>
      </c>
      <c r="H51" s="268" t="s">
        <v>39</v>
      </c>
      <c r="I51" s="263" t="s">
        <v>43</v>
      </c>
      <c r="J51" s="268" t="s">
        <v>42</v>
      </c>
      <c r="K51" s="263" t="s">
        <v>43</v>
      </c>
      <c r="L51" s="313">
        <v>24</v>
      </c>
      <c r="M51" s="313">
        <v>17</v>
      </c>
      <c r="N51" s="313" t="s">
        <v>89</v>
      </c>
      <c r="O51" s="313">
        <v>8</v>
      </c>
      <c r="P51" s="313">
        <v>9</v>
      </c>
      <c r="Q51" s="322">
        <v>5</v>
      </c>
      <c r="R51" s="317">
        <v>0</v>
      </c>
      <c r="S51" s="381"/>
      <c r="T51" s="393"/>
      <c r="U51" s="368"/>
      <c r="V51" s="368"/>
      <c r="W51" s="368"/>
      <c r="X51" s="368"/>
      <c r="Y51" s="368"/>
      <c r="Z51" s="368"/>
      <c r="AA51" s="368"/>
      <c r="AB51" s="368"/>
      <c r="AC51" s="369"/>
    </row>
    <row r="52" spans="1:29" ht="15" customHeight="1">
      <c r="A52" s="287" t="s">
        <v>16</v>
      </c>
      <c r="B52" s="268" t="s">
        <v>61</v>
      </c>
      <c r="C52" s="278" t="s">
        <v>50</v>
      </c>
      <c r="D52" s="278" t="s">
        <v>48</v>
      </c>
      <c r="E52" s="278" t="s">
        <v>47</v>
      </c>
      <c r="F52" s="278" t="s">
        <v>48</v>
      </c>
      <c r="G52" s="268" t="s">
        <v>116</v>
      </c>
      <c r="H52" s="268" t="s">
        <v>39</v>
      </c>
      <c r="I52" s="263" t="s">
        <v>43</v>
      </c>
      <c r="J52" s="268" t="s">
        <v>42</v>
      </c>
      <c r="K52" s="263" t="s">
        <v>43</v>
      </c>
      <c r="L52" s="313">
        <v>24</v>
      </c>
      <c r="M52" s="313">
        <v>20</v>
      </c>
      <c r="N52" s="313" t="s">
        <v>89</v>
      </c>
      <c r="O52" s="313">
        <v>12</v>
      </c>
      <c r="P52" s="313">
        <v>8</v>
      </c>
      <c r="Q52" s="322">
        <v>5</v>
      </c>
      <c r="R52" s="317">
        <v>0</v>
      </c>
      <c r="S52" s="381"/>
      <c r="T52" s="395">
        <v>1155</v>
      </c>
      <c r="U52" s="266">
        <v>1206</v>
      </c>
      <c r="V52" s="266">
        <v>1260</v>
      </c>
      <c r="W52" s="266">
        <v>1260</v>
      </c>
      <c r="X52" s="266">
        <v>1260</v>
      </c>
      <c r="Y52" s="266">
        <v>1260</v>
      </c>
      <c r="Z52" s="266">
        <v>1260</v>
      </c>
      <c r="AA52" s="266">
        <v>1260</v>
      </c>
      <c r="AB52" s="266">
        <v>1260</v>
      </c>
      <c r="AC52" s="281">
        <v>1260</v>
      </c>
    </row>
    <row r="53" spans="1:29" ht="15" customHeight="1">
      <c r="A53" s="287" t="s">
        <v>17</v>
      </c>
      <c r="B53" s="268" t="s">
        <v>46</v>
      </c>
      <c r="C53" s="278" t="s">
        <v>39</v>
      </c>
      <c r="D53" s="265" t="s">
        <v>40</v>
      </c>
      <c r="E53" s="278" t="s">
        <v>47</v>
      </c>
      <c r="F53" s="278" t="s">
        <v>48</v>
      </c>
      <c r="G53" s="268" t="s">
        <v>56</v>
      </c>
      <c r="H53" s="268" t="s">
        <v>56</v>
      </c>
      <c r="I53" s="268" t="s">
        <v>56</v>
      </c>
      <c r="J53" s="268" t="s">
        <v>56</v>
      </c>
      <c r="K53" s="268" t="s">
        <v>56</v>
      </c>
      <c r="L53" s="263">
        <v>8</v>
      </c>
      <c r="M53" s="268">
        <v>3</v>
      </c>
      <c r="N53" s="268"/>
      <c r="O53" s="268"/>
      <c r="P53" s="268"/>
      <c r="Q53" s="327"/>
      <c r="R53" s="317">
        <v>0</v>
      </c>
      <c r="S53" s="381"/>
      <c r="T53" s="405"/>
      <c r="U53" s="265"/>
      <c r="V53" s="265"/>
      <c r="W53" s="368"/>
      <c r="X53" s="368"/>
      <c r="Y53" s="368"/>
      <c r="Z53" s="368"/>
      <c r="AA53" s="368"/>
      <c r="AB53" s="368"/>
      <c r="AC53" s="369"/>
    </row>
    <row r="54" spans="1:29" ht="15" customHeight="1">
      <c r="A54" s="287" t="s">
        <v>18</v>
      </c>
      <c r="B54" s="268" t="s">
        <v>46</v>
      </c>
      <c r="C54" s="278" t="s">
        <v>39</v>
      </c>
      <c r="D54" s="265" t="s">
        <v>40</v>
      </c>
      <c r="E54" s="278" t="s">
        <v>47</v>
      </c>
      <c r="F54" s="278" t="s">
        <v>48</v>
      </c>
      <c r="G54" s="268" t="s">
        <v>46</v>
      </c>
      <c r="H54" s="278" t="s">
        <v>39</v>
      </c>
      <c r="I54" s="265" t="s">
        <v>40</v>
      </c>
      <c r="J54" s="268" t="s">
        <v>42</v>
      </c>
      <c r="K54" s="263" t="s">
        <v>43</v>
      </c>
      <c r="L54" s="313">
        <v>24</v>
      </c>
      <c r="M54" s="313">
        <v>12</v>
      </c>
      <c r="N54" s="269" t="s">
        <v>89</v>
      </c>
      <c r="O54" s="313">
        <v>6</v>
      </c>
      <c r="P54" s="313">
        <v>6</v>
      </c>
      <c r="Q54" s="322">
        <v>5</v>
      </c>
      <c r="R54" s="317">
        <v>0</v>
      </c>
      <c r="S54" s="381"/>
      <c r="T54" s="393"/>
      <c r="U54" s="368"/>
      <c r="V54" s="368"/>
      <c r="W54" s="368"/>
      <c r="X54" s="368"/>
      <c r="Y54" s="368"/>
      <c r="Z54" s="368"/>
      <c r="AA54" s="368"/>
      <c r="AB54" s="368"/>
      <c r="AC54" s="369"/>
    </row>
    <row r="55" spans="1:29" ht="15" customHeight="1">
      <c r="A55" s="287" t="s">
        <v>19</v>
      </c>
      <c r="B55" s="268" t="s">
        <v>46</v>
      </c>
      <c r="C55" s="278" t="s">
        <v>39</v>
      </c>
      <c r="D55" s="265" t="s">
        <v>40</v>
      </c>
      <c r="E55" s="278" t="s">
        <v>47</v>
      </c>
      <c r="F55" s="278" t="s">
        <v>48</v>
      </c>
      <c r="G55" s="268" t="s">
        <v>46</v>
      </c>
      <c r="H55" s="278" t="s">
        <v>39</v>
      </c>
      <c r="I55" s="265" t="s">
        <v>40</v>
      </c>
      <c r="J55" s="268" t="s">
        <v>42</v>
      </c>
      <c r="K55" s="263" t="s">
        <v>43</v>
      </c>
      <c r="L55" s="313">
        <v>24</v>
      </c>
      <c r="M55" s="313">
        <v>14</v>
      </c>
      <c r="N55" s="269" t="s">
        <v>89</v>
      </c>
      <c r="O55" s="313">
        <v>8</v>
      </c>
      <c r="P55" s="313">
        <v>6</v>
      </c>
      <c r="Q55" s="322">
        <v>5</v>
      </c>
      <c r="R55" s="317">
        <v>0</v>
      </c>
      <c r="S55" s="381"/>
      <c r="T55" s="393"/>
      <c r="U55" s="368"/>
      <c r="V55" s="368"/>
      <c r="W55" s="368"/>
      <c r="X55" s="368"/>
      <c r="Y55" s="368"/>
      <c r="Z55" s="368"/>
      <c r="AA55" s="368"/>
      <c r="AB55" s="368"/>
      <c r="AC55" s="369"/>
    </row>
    <row r="56" spans="1:29" ht="15" customHeight="1">
      <c r="A56" s="287" t="s">
        <v>20</v>
      </c>
      <c r="B56" s="268" t="s">
        <v>46</v>
      </c>
      <c r="C56" s="278" t="s">
        <v>39</v>
      </c>
      <c r="D56" s="265" t="s">
        <v>40</v>
      </c>
      <c r="E56" s="278" t="s">
        <v>47</v>
      </c>
      <c r="F56" s="278" t="s">
        <v>48</v>
      </c>
      <c r="G56" s="268" t="s">
        <v>56</v>
      </c>
      <c r="H56" s="268" t="s">
        <v>56</v>
      </c>
      <c r="I56" s="268" t="s">
        <v>56</v>
      </c>
      <c r="J56" s="268" t="s">
        <v>56</v>
      </c>
      <c r="K56" s="268" t="s">
        <v>56</v>
      </c>
      <c r="L56" s="263">
        <v>8</v>
      </c>
      <c r="M56" s="268">
        <v>3</v>
      </c>
      <c r="N56" s="268"/>
      <c r="O56" s="268"/>
      <c r="P56" s="268"/>
      <c r="Q56" s="327"/>
      <c r="R56" s="317">
        <v>0</v>
      </c>
      <c r="S56" s="381"/>
      <c r="T56" s="405"/>
      <c r="U56" s="265"/>
      <c r="V56" s="265"/>
      <c r="W56" s="265"/>
      <c r="X56" s="265"/>
      <c r="Y56" s="265"/>
      <c r="Z56" s="265"/>
      <c r="AA56" s="265"/>
      <c r="AB56" s="265"/>
      <c r="AC56" s="288"/>
    </row>
    <row r="57" spans="1:29" ht="15" customHeight="1">
      <c r="A57" s="287" t="s">
        <v>21</v>
      </c>
      <c r="B57" s="263" t="s">
        <v>59</v>
      </c>
      <c r="C57" s="268" t="s">
        <v>57</v>
      </c>
      <c r="D57" s="263" t="s">
        <v>58</v>
      </c>
      <c r="E57" s="278" t="s">
        <v>47</v>
      </c>
      <c r="F57" s="278" t="s">
        <v>48</v>
      </c>
      <c r="G57" s="268" t="s">
        <v>56</v>
      </c>
      <c r="H57" s="268" t="s">
        <v>56</v>
      </c>
      <c r="I57" s="268" t="s">
        <v>56</v>
      </c>
      <c r="J57" s="268" t="s">
        <v>56</v>
      </c>
      <c r="K57" s="268" t="s">
        <v>56</v>
      </c>
      <c r="L57" s="263">
        <v>12</v>
      </c>
      <c r="M57" s="268">
        <v>5</v>
      </c>
      <c r="N57" s="268"/>
      <c r="O57" s="268"/>
      <c r="P57" s="268"/>
      <c r="Q57" s="327"/>
      <c r="R57" s="317">
        <v>0</v>
      </c>
      <c r="S57" s="381"/>
      <c r="T57" s="405"/>
      <c r="U57" s="265"/>
      <c r="V57" s="265"/>
      <c r="W57" s="265"/>
      <c r="X57" s="265"/>
      <c r="Y57" s="265"/>
      <c r="Z57" s="265"/>
      <c r="AA57" s="265"/>
      <c r="AB57" s="265"/>
      <c r="AC57" s="288"/>
    </row>
    <row r="58" spans="1:29" ht="15" customHeight="1">
      <c r="A58" s="287" t="s">
        <v>22</v>
      </c>
      <c r="B58" s="263" t="s">
        <v>59</v>
      </c>
      <c r="C58" s="268" t="s">
        <v>57</v>
      </c>
      <c r="D58" s="263" t="s">
        <v>58</v>
      </c>
      <c r="E58" s="278" t="s">
        <v>47</v>
      </c>
      <c r="F58" s="278" t="s">
        <v>48</v>
      </c>
      <c r="G58" s="268" t="s">
        <v>56</v>
      </c>
      <c r="H58" s="268" t="s">
        <v>56</v>
      </c>
      <c r="I58" s="268" t="s">
        <v>56</v>
      </c>
      <c r="J58" s="268" t="s">
        <v>56</v>
      </c>
      <c r="K58" s="268" t="s">
        <v>56</v>
      </c>
      <c r="L58" s="263">
        <v>12</v>
      </c>
      <c r="M58" s="268">
        <v>4</v>
      </c>
      <c r="N58" s="268"/>
      <c r="O58" s="268"/>
      <c r="P58" s="268"/>
      <c r="Q58" s="327"/>
      <c r="R58" s="317">
        <v>0</v>
      </c>
      <c r="S58" s="381"/>
      <c r="T58" s="405"/>
      <c r="U58" s="265"/>
      <c r="V58" s="265"/>
      <c r="W58" s="265"/>
      <c r="X58" s="265"/>
      <c r="Y58" s="265"/>
      <c r="Z58" s="265"/>
      <c r="AA58" s="265"/>
      <c r="AB58" s="265"/>
      <c r="AC58" s="288"/>
    </row>
    <row r="59" spans="1:29" ht="15" customHeight="1">
      <c r="A59" s="287" t="s">
        <v>28</v>
      </c>
      <c r="B59" s="263" t="s">
        <v>56</v>
      </c>
      <c r="C59" s="263" t="s">
        <v>56</v>
      </c>
      <c r="D59" s="263" t="s">
        <v>56</v>
      </c>
      <c r="E59" s="263" t="s">
        <v>56</v>
      </c>
      <c r="F59" s="263" t="s">
        <v>56</v>
      </c>
      <c r="G59" s="268" t="s">
        <v>117</v>
      </c>
      <c r="H59" s="278" t="s">
        <v>39</v>
      </c>
      <c r="I59" s="265" t="s">
        <v>40</v>
      </c>
      <c r="J59" s="268" t="s">
        <v>32</v>
      </c>
      <c r="K59" s="263" t="s">
        <v>43</v>
      </c>
      <c r="L59" s="263">
        <v>40</v>
      </c>
      <c r="M59" s="268">
        <v>10</v>
      </c>
      <c r="N59" s="312" t="s">
        <v>89</v>
      </c>
      <c r="O59" s="345">
        <v>3</v>
      </c>
      <c r="P59" s="345">
        <v>7</v>
      </c>
      <c r="Q59" s="346">
        <v>5</v>
      </c>
      <c r="R59" s="317">
        <v>15</v>
      </c>
      <c r="S59" s="381"/>
      <c r="T59" s="396">
        <v>13000</v>
      </c>
      <c r="U59" s="267">
        <v>16400</v>
      </c>
      <c r="V59" s="267">
        <v>18000</v>
      </c>
      <c r="W59" s="267">
        <v>23000</v>
      </c>
      <c r="X59" s="267">
        <v>30000</v>
      </c>
      <c r="Y59" s="267">
        <v>30000</v>
      </c>
      <c r="Z59" s="267">
        <v>30000</v>
      </c>
      <c r="AA59" s="267">
        <v>30000</v>
      </c>
      <c r="AB59" s="267">
        <v>30000</v>
      </c>
      <c r="AC59" s="280">
        <v>30000</v>
      </c>
    </row>
    <row r="60" spans="1:29" ht="15" customHeight="1">
      <c r="A60" s="287" t="s">
        <v>29</v>
      </c>
      <c r="B60" s="263" t="s">
        <v>56</v>
      </c>
      <c r="C60" s="263" t="s">
        <v>56</v>
      </c>
      <c r="D60" s="263" t="s">
        <v>56</v>
      </c>
      <c r="E60" s="263" t="s">
        <v>56</v>
      </c>
      <c r="F60" s="263" t="s">
        <v>56</v>
      </c>
      <c r="G60" s="268" t="s">
        <v>117</v>
      </c>
      <c r="H60" s="278" t="s">
        <v>39</v>
      </c>
      <c r="I60" s="265" t="s">
        <v>40</v>
      </c>
      <c r="J60" s="268" t="s">
        <v>32</v>
      </c>
      <c r="K60" s="263" t="s">
        <v>43</v>
      </c>
      <c r="L60" s="263">
        <v>40</v>
      </c>
      <c r="M60" s="268">
        <v>9</v>
      </c>
      <c r="N60" s="312" t="s">
        <v>89</v>
      </c>
      <c r="O60" s="345">
        <v>2</v>
      </c>
      <c r="P60" s="345">
        <v>7</v>
      </c>
      <c r="Q60" s="346">
        <v>5</v>
      </c>
      <c r="R60" s="317">
        <v>17.5</v>
      </c>
      <c r="S60" s="381"/>
      <c r="T60" s="396">
        <v>17000</v>
      </c>
      <c r="U60" s="267">
        <v>18600</v>
      </c>
      <c r="V60" s="267">
        <v>22000</v>
      </c>
      <c r="W60" s="267">
        <v>27000</v>
      </c>
      <c r="X60" s="267">
        <v>35000</v>
      </c>
      <c r="Y60" s="267">
        <v>35000</v>
      </c>
      <c r="Z60" s="267">
        <v>35000</v>
      </c>
      <c r="AA60" s="267">
        <v>35000</v>
      </c>
      <c r="AB60" s="267">
        <v>35000</v>
      </c>
      <c r="AC60" s="280">
        <v>35000</v>
      </c>
    </row>
    <row r="61" spans="1:29" ht="15" customHeight="1" thickBot="1">
      <c r="A61" s="347" t="s">
        <v>7</v>
      </c>
      <c r="B61" s="264" t="s">
        <v>56</v>
      </c>
      <c r="C61" s="264" t="s">
        <v>56</v>
      </c>
      <c r="D61" s="264" t="s">
        <v>56</v>
      </c>
      <c r="E61" s="264" t="s">
        <v>56</v>
      </c>
      <c r="F61" s="264" t="s">
        <v>56</v>
      </c>
      <c r="G61" s="348" t="s">
        <v>117</v>
      </c>
      <c r="H61" s="349" t="s">
        <v>39</v>
      </c>
      <c r="I61" s="273" t="s">
        <v>40</v>
      </c>
      <c r="J61" s="348" t="s">
        <v>42</v>
      </c>
      <c r="K61" s="264" t="s">
        <v>43</v>
      </c>
      <c r="L61" s="264">
        <v>24</v>
      </c>
      <c r="M61" s="348">
        <v>17</v>
      </c>
      <c r="N61" s="350" t="s">
        <v>89</v>
      </c>
      <c r="O61" s="351">
        <v>8</v>
      </c>
      <c r="P61" s="351">
        <v>9</v>
      </c>
      <c r="Q61" s="352">
        <v>5</v>
      </c>
      <c r="R61" s="353">
        <v>0</v>
      </c>
      <c r="S61" s="382"/>
      <c r="T61" s="406"/>
      <c r="U61" s="407"/>
      <c r="V61" s="407"/>
      <c r="W61" s="408"/>
      <c r="X61" s="408"/>
      <c r="Y61" s="408"/>
      <c r="Z61" s="408"/>
      <c r="AA61" s="408"/>
      <c r="AB61" s="408"/>
      <c r="AC61" s="409"/>
    </row>
    <row r="62" spans="1:29" ht="15" customHeight="1" thickBot="1">
      <c r="A62" s="364" t="s">
        <v>118</v>
      </c>
      <c r="B62" s="354"/>
      <c r="C62" s="276"/>
      <c r="D62" s="276"/>
      <c r="E62" s="276"/>
      <c r="F62" s="276"/>
      <c r="G62" s="354"/>
      <c r="H62" s="354"/>
      <c r="I62" s="354"/>
      <c r="J62" s="354"/>
      <c r="K62" s="354"/>
      <c r="L62" s="354"/>
      <c r="M62" s="354"/>
      <c r="N62" s="354"/>
      <c r="O62" s="354"/>
      <c r="P62" s="354"/>
      <c r="Q62" s="354"/>
      <c r="R62" s="354"/>
      <c r="S62" s="354"/>
      <c r="T62" s="425"/>
      <c r="U62" s="356"/>
      <c r="V62" s="356"/>
      <c r="W62" s="356"/>
      <c r="X62" s="356"/>
      <c r="Y62" s="356"/>
      <c r="Z62" s="356"/>
      <c r="AA62" s="356"/>
      <c r="AB62" s="356"/>
      <c r="AC62" s="426"/>
    </row>
    <row r="63" spans="1:29" ht="15" customHeight="1">
      <c r="A63" s="371" t="s">
        <v>98</v>
      </c>
      <c r="B63" s="372"/>
      <c r="C63" s="331"/>
      <c r="D63" s="331"/>
      <c r="E63" s="331"/>
      <c r="F63" s="331"/>
      <c r="G63" s="372"/>
      <c r="H63" s="372"/>
      <c r="I63" s="372"/>
      <c r="J63" s="372"/>
      <c r="K63" s="372"/>
      <c r="L63" s="372"/>
      <c r="M63" s="372"/>
      <c r="N63" s="372"/>
      <c r="O63" s="372"/>
      <c r="P63" s="372"/>
      <c r="Q63" s="372"/>
      <c r="R63" s="372"/>
      <c r="S63" s="372"/>
      <c r="T63" s="410">
        <v>2000</v>
      </c>
      <c r="U63" s="373">
        <v>2200</v>
      </c>
      <c r="V63" s="373">
        <v>2500</v>
      </c>
      <c r="W63" s="373">
        <v>2500</v>
      </c>
      <c r="X63" s="373">
        <v>2500</v>
      </c>
      <c r="Y63" s="373">
        <v>2500</v>
      </c>
      <c r="Z63" s="373">
        <v>2500</v>
      </c>
      <c r="AA63" s="373">
        <v>2500</v>
      </c>
      <c r="AB63" s="373">
        <v>2500</v>
      </c>
      <c r="AC63" s="411">
        <v>2500</v>
      </c>
    </row>
    <row r="64" spans="1:29" ht="15" customHeight="1">
      <c r="A64" s="357" t="s">
        <v>99</v>
      </c>
      <c r="B64" s="355"/>
      <c r="C64" s="356"/>
      <c r="D64" s="356"/>
      <c r="E64" s="356"/>
      <c r="F64" s="356"/>
      <c r="G64" s="355"/>
      <c r="H64" s="355"/>
      <c r="I64" s="355"/>
      <c r="J64" s="355"/>
      <c r="K64" s="355"/>
      <c r="L64" s="355"/>
      <c r="M64" s="355"/>
      <c r="N64" s="355"/>
      <c r="O64" s="355"/>
      <c r="P64" s="355"/>
      <c r="Q64" s="355"/>
      <c r="R64" s="355"/>
      <c r="S64" s="355"/>
      <c r="T64" s="412">
        <v>2000</v>
      </c>
      <c r="U64" s="366">
        <v>2200</v>
      </c>
      <c r="V64" s="366">
        <v>2500</v>
      </c>
      <c r="W64" s="366">
        <v>3000</v>
      </c>
      <c r="X64" s="366">
        <v>3500</v>
      </c>
      <c r="Y64" s="366">
        <v>3500</v>
      </c>
      <c r="Z64" s="366">
        <v>3500</v>
      </c>
      <c r="AA64" s="366">
        <v>3500</v>
      </c>
      <c r="AB64" s="366">
        <v>3500</v>
      </c>
      <c r="AC64" s="413">
        <v>3500</v>
      </c>
    </row>
    <row r="65" spans="1:29" ht="15" customHeight="1">
      <c r="A65" s="357" t="s">
        <v>100</v>
      </c>
      <c r="B65" s="355"/>
      <c r="C65" s="356"/>
      <c r="D65" s="356"/>
      <c r="E65" s="356"/>
      <c r="F65" s="356"/>
      <c r="G65" s="355"/>
      <c r="H65" s="355"/>
      <c r="I65" s="355"/>
      <c r="J65" s="355"/>
      <c r="K65" s="355"/>
      <c r="L65" s="355"/>
      <c r="M65" s="355"/>
      <c r="N65" s="355"/>
      <c r="O65" s="355"/>
      <c r="P65" s="355"/>
      <c r="Q65" s="355"/>
      <c r="R65" s="355"/>
      <c r="S65" s="355"/>
      <c r="T65" s="412">
        <v>4000</v>
      </c>
      <c r="U65" s="366">
        <v>5000</v>
      </c>
      <c r="V65" s="366">
        <v>5000</v>
      </c>
      <c r="W65" s="366">
        <v>5000</v>
      </c>
      <c r="X65" s="366">
        <v>6000</v>
      </c>
      <c r="Y65" s="366">
        <v>6000</v>
      </c>
      <c r="Z65" s="366">
        <v>6000</v>
      </c>
      <c r="AA65" s="366">
        <v>6000</v>
      </c>
      <c r="AB65" s="366">
        <v>6000</v>
      </c>
      <c r="AC65" s="413">
        <v>6000</v>
      </c>
    </row>
    <row r="66" spans="1:29" ht="15" customHeight="1">
      <c r="A66" s="357" t="s">
        <v>101</v>
      </c>
      <c r="B66" s="355"/>
      <c r="C66" s="356"/>
      <c r="D66" s="356"/>
      <c r="E66" s="356"/>
      <c r="F66" s="356"/>
      <c r="G66" s="355"/>
      <c r="H66" s="355"/>
      <c r="I66" s="355"/>
      <c r="J66" s="355"/>
      <c r="K66" s="355"/>
      <c r="L66" s="355"/>
      <c r="M66" s="355"/>
      <c r="N66" s="355"/>
      <c r="O66" s="355"/>
      <c r="P66" s="355"/>
      <c r="Q66" s="355"/>
      <c r="R66" s="355"/>
      <c r="S66" s="355"/>
      <c r="T66" s="414">
        <v>120</v>
      </c>
      <c r="U66" s="367">
        <v>120</v>
      </c>
      <c r="V66" s="367">
        <v>120</v>
      </c>
      <c r="W66" s="367">
        <v>120</v>
      </c>
      <c r="X66" s="367">
        <v>120</v>
      </c>
      <c r="Y66" s="367">
        <v>120</v>
      </c>
      <c r="Z66" s="367">
        <v>120</v>
      </c>
      <c r="AA66" s="367">
        <v>120</v>
      </c>
      <c r="AB66" s="367">
        <v>120</v>
      </c>
      <c r="AC66" s="415">
        <v>120</v>
      </c>
    </row>
    <row r="67" spans="1:29" ht="15" customHeight="1">
      <c r="A67" s="357" t="s">
        <v>102</v>
      </c>
      <c r="B67" s="355"/>
      <c r="C67" s="356"/>
      <c r="D67" s="356"/>
      <c r="E67" s="356"/>
      <c r="F67" s="356"/>
      <c r="G67" s="355"/>
      <c r="H67" s="355"/>
      <c r="I67" s="355"/>
      <c r="J67" s="355"/>
      <c r="K67" s="355"/>
      <c r="L67" s="355"/>
      <c r="M67" s="355"/>
      <c r="N67" s="355"/>
      <c r="O67" s="355"/>
      <c r="P67" s="355"/>
      <c r="Q67" s="355"/>
      <c r="R67" s="355"/>
      <c r="S67" s="355"/>
      <c r="T67" s="412">
        <v>900</v>
      </c>
      <c r="U67" s="366">
        <v>950</v>
      </c>
      <c r="V67" s="366">
        <v>1000</v>
      </c>
      <c r="W67" s="366">
        <v>1000</v>
      </c>
      <c r="X67" s="366">
        <v>1000</v>
      </c>
      <c r="Y67" s="366">
        <v>1000</v>
      </c>
      <c r="Z67" s="366">
        <v>1000</v>
      </c>
      <c r="AA67" s="366">
        <v>1000</v>
      </c>
      <c r="AB67" s="366">
        <v>1000</v>
      </c>
      <c r="AC67" s="413">
        <v>1000</v>
      </c>
    </row>
    <row r="68" spans="1:29" ht="15" customHeight="1">
      <c r="A68" s="357" t="s">
        <v>103</v>
      </c>
      <c r="B68" s="355"/>
      <c r="C68" s="356"/>
      <c r="D68" s="356"/>
      <c r="E68" s="356"/>
      <c r="F68" s="356"/>
      <c r="G68" s="355"/>
      <c r="H68" s="355"/>
      <c r="I68" s="355"/>
      <c r="J68" s="355"/>
      <c r="K68" s="355"/>
      <c r="L68" s="355"/>
      <c r="M68" s="355"/>
      <c r="N68" s="355"/>
      <c r="O68" s="355"/>
      <c r="P68" s="355"/>
      <c r="Q68" s="355"/>
      <c r="R68" s="355"/>
      <c r="S68" s="355"/>
      <c r="T68" s="412">
        <v>1100</v>
      </c>
      <c r="U68" s="366">
        <v>1200</v>
      </c>
      <c r="V68" s="366">
        <v>1300</v>
      </c>
      <c r="W68" s="366">
        <v>1400</v>
      </c>
      <c r="X68" s="366">
        <v>1500</v>
      </c>
      <c r="Y68" s="366">
        <v>1500</v>
      </c>
      <c r="Z68" s="366">
        <v>1500</v>
      </c>
      <c r="AA68" s="366">
        <v>1500</v>
      </c>
      <c r="AB68" s="366">
        <v>1500</v>
      </c>
      <c r="AC68" s="413">
        <v>1500</v>
      </c>
    </row>
    <row r="69" spans="1:29" ht="15" customHeight="1">
      <c r="A69" s="357" t="s">
        <v>104</v>
      </c>
      <c r="B69" s="355"/>
      <c r="C69" s="356"/>
      <c r="D69" s="356"/>
      <c r="E69" s="356"/>
      <c r="F69" s="356"/>
      <c r="G69" s="355"/>
      <c r="H69" s="355"/>
      <c r="I69" s="355"/>
      <c r="J69" s="355"/>
      <c r="K69" s="355"/>
      <c r="L69" s="355"/>
      <c r="M69" s="355"/>
      <c r="N69" s="355"/>
      <c r="O69" s="355"/>
      <c r="P69" s="355"/>
      <c r="Q69" s="355"/>
      <c r="R69" s="355"/>
      <c r="S69" s="355"/>
      <c r="T69" s="412">
        <v>6400</v>
      </c>
      <c r="U69" s="366">
        <v>6600</v>
      </c>
      <c r="V69" s="366">
        <v>6800</v>
      </c>
      <c r="W69" s="366">
        <v>7000</v>
      </c>
      <c r="X69" s="366">
        <v>7200</v>
      </c>
      <c r="Y69" s="366">
        <v>7200</v>
      </c>
      <c r="Z69" s="366">
        <v>7200</v>
      </c>
      <c r="AA69" s="366">
        <v>7200</v>
      </c>
      <c r="AB69" s="366">
        <v>7200</v>
      </c>
      <c r="AC69" s="413">
        <v>7200</v>
      </c>
    </row>
    <row r="70" spans="1:29" ht="15" customHeight="1">
      <c r="A70" s="357" t="s">
        <v>105</v>
      </c>
      <c r="B70" s="355"/>
      <c r="C70" s="356"/>
      <c r="D70" s="356"/>
      <c r="E70" s="356"/>
      <c r="F70" s="356"/>
      <c r="G70" s="355"/>
      <c r="H70" s="355"/>
      <c r="I70" s="355"/>
      <c r="J70" s="355"/>
      <c r="K70" s="355"/>
      <c r="L70" s="355"/>
      <c r="M70" s="355"/>
      <c r="N70" s="355"/>
      <c r="O70" s="355"/>
      <c r="P70" s="355"/>
      <c r="Q70" s="355"/>
      <c r="R70" s="355"/>
      <c r="S70" s="355"/>
      <c r="T70" s="412">
        <v>3000</v>
      </c>
      <c r="U70" s="366">
        <v>4000</v>
      </c>
      <c r="V70" s="366">
        <v>5000</v>
      </c>
      <c r="W70" s="366">
        <v>6000</v>
      </c>
      <c r="X70" s="366">
        <v>7000</v>
      </c>
      <c r="Y70" s="366">
        <v>7000</v>
      </c>
      <c r="Z70" s="366">
        <v>7000</v>
      </c>
      <c r="AA70" s="366">
        <v>7000</v>
      </c>
      <c r="AB70" s="366">
        <v>7000</v>
      </c>
      <c r="AC70" s="413">
        <v>7000</v>
      </c>
    </row>
    <row r="71" spans="1:29" ht="15" customHeight="1">
      <c r="A71" s="357" t="s">
        <v>106</v>
      </c>
      <c r="B71" s="355"/>
      <c r="C71" s="356"/>
      <c r="D71" s="356"/>
      <c r="E71" s="356"/>
      <c r="F71" s="356"/>
      <c r="G71" s="355"/>
      <c r="H71" s="355"/>
      <c r="I71" s="355"/>
      <c r="J71" s="355"/>
      <c r="K71" s="355"/>
      <c r="L71" s="355"/>
      <c r="M71" s="355"/>
      <c r="N71" s="355"/>
      <c r="O71" s="355"/>
      <c r="P71" s="355"/>
      <c r="Q71" s="355"/>
      <c r="R71" s="355"/>
      <c r="S71" s="355"/>
      <c r="T71" s="414">
        <v>800</v>
      </c>
      <c r="U71" s="367">
        <v>1000</v>
      </c>
      <c r="V71" s="367">
        <v>1200</v>
      </c>
      <c r="W71" s="367">
        <v>1200</v>
      </c>
      <c r="X71" s="367">
        <v>1200</v>
      </c>
      <c r="Y71" s="367">
        <v>1200</v>
      </c>
      <c r="Z71" s="367">
        <v>1200</v>
      </c>
      <c r="AA71" s="367">
        <v>1200</v>
      </c>
      <c r="AB71" s="367">
        <v>1200</v>
      </c>
      <c r="AC71" s="415">
        <v>1200</v>
      </c>
    </row>
    <row r="72" spans="1:29" ht="15" customHeight="1">
      <c r="A72" s="357" t="s">
        <v>107</v>
      </c>
      <c r="B72" s="355"/>
      <c r="C72" s="356"/>
      <c r="D72" s="356"/>
      <c r="E72" s="356"/>
      <c r="F72" s="356"/>
      <c r="G72" s="355"/>
      <c r="H72" s="355"/>
      <c r="I72" s="355"/>
      <c r="J72" s="355"/>
      <c r="K72" s="355"/>
      <c r="L72" s="355"/>
      <c r="M72" s="355"/>
      <c r="N72" s="355"/>
      <c r="O72" s="355"/>
      <c r="P72" s="355"/>
      <c r="Q72" s="355"/>
      <c r="R72" s="355"/>
      <c r="S72" s="355"/>
      <c r="T72" s="414">
        <v>200</v>
      </c>
      <c r="U72" s="367">
        <v>300</v>
      </c>
      <c r="V72" s="367">
        <v>350</v>
      </c>
      <c r="W72" s="367">
        <v>350</v>
      </c>
      <c r="X72" s="367">
        <v>350</v>
      </c>
      <c r="Y72" s="367">
        <v>350</v>
      </c>
      <c r="Z72" s="367">
        <v>350</v>
      </c>
      <c r="AA72" s="367">
        <v>350</v>
      </c>
      <c r="AB72" s="367">
        <v>350</v>
      </c>
      <c r="AC72" s="415">
        <v>350</v>
      </c>
    </row>
    <row r="73" spans="1:29" ht="15" customHeight="1">
      <c r="A73" s="357" t="s">
        <v>108</v>
      </c>
      <c r="B73" s="355"/>
      <c r="C73" s="356"/>
      <c r="D73" s="356"/>
      <c r="E73" s="356"/>
      <c r="F73" s="356"/>
      <c r="G73" s="355"/>
      <c r="H73" s="355"/>
      <c r="I73" s="355"/>
      <c r="J73" s="355"/>
      <c r="K73" s="355"/>
      <c r="L73" s="355"/>
      <c r="M73" s="355"/>
      <c r="N73" s="355"/>
      <c r="O73" s="355"/>
      <c r="P73" s="355"/>
      <c r="Q73" s="355"/>
      <c r="R73" s="355"/>
      <c r="S73" s="355"/>
      <c r="T73" s="414">
        <v>450</v>
      </c>
      <c r="U73" s="367">
        <v>500</v>
      </c>
      <c r="V73" s="367">
        <v>500</v>
      </c>
      <c r="W73" s="367">
        <v>500</v>
      </c>
      <c r="X73" s="367">
        <v>500</v>
      </c>
      <c r="Y73" s="367">
        <v>500</v>
      </c>
      <c r="Z73" s="367">
        <v>500</v>
      </c>
      <c r="AA73" s="367">
        <v>500</v>
      </c>
      <c r="AB73" s="367">
        <v>500</v>
      </c>
      <c r="AC73" s="415">
        <v>500</v>
      </c>
    </row>
    <row r="74" spans="1:29" ht="15" customHeight="1">
      <c r="A74" s="358" t="s">
        <v>109</v>
      </c>
      <c r="B74" s="355"/>
      <c r="C74" s="356"/>
      <c r="D74" s="356"/>
      <c r="E74" s="356"/>
      <c r="F74" s="356"/>
      <c r="G74" s="355"/>
      <c r="H74" s="355"/>
      <c r="I74" s="355"/>
      <c r="J74" s="355"/>
      <c r="K74" s="355"/>
      <c r="L74" s="355"/>
      <c r="M74" s="355"/>
      <c r="N74" s="355"/>
      <c r="O74" s="355"/>
      <c r="P74" s="355"/>
      <c r="Q74" s="355"/>
      <c r="R74" s="355"/>
      <c r="S74" s="355"/>
      <c r="T74" s="414">
        <v>450</v>
      </c>
      <c r="U74" s="367">
        <v>500</v>
      </c>
      <c r="V74" s="367">
        <v>500</v>
      </c>
      <c r="W74" s="367">
        <v>500</v>
      </c>
      <c r="X74" s="367">
        <v>500</v>
      </c>
      <c r="Y74" s="367">
        <v>500</v>
      </c>
      <c r="Z74" s="367">
        <v>500</v>
      </c>
      <c r="AA74" s="367">
        <v>500</v>
      </c>
      <c r="AB74" s="367">
        <v>500</v>
      </c>
      <c r="AC74" s="415">
        <v>500</v>
      </c>
    </row>
    <row r="75" spans="1:29" ht="15" customHeight="1">
      <c r="A75" s="358" t="s">
        <v>110</v>
      </c>
      <c r="B75" s="355"/>
      <c r="C75" s="356"/>
      <c r="D75" s="356"/>
      <c r="E75" s="356"/>
      <c r="F75" s="356"/>
      <c r="G75" s="355"/>
      <c r="H75" s="355"/>
      <c r="I75" s="355"/>
      <c r="J75" s="355"/>
      <c r="K75" s="355"/>
      <c r="L75" s="355"/>
      <c r="M75" s="355"/>
      <c r="N75" s="355"/>
      <c r="O75" s="355"/>
      <c r="P75" s="355"/>
      <c r="Q75" s="355"/>
      <c r="R75" s="355"/>
      <c r="S75" s="355"/>
      <c r="T75" s="414">
        <v>200</v>
      </c>
      <c r="U75" s="367">
        <v>300</v>
      </c>
      <c r="V75" s="367">
        <v>350</v>
      </c>
      <c r="W75" s="367">
        <v>350</v>
      </c>
      <c r="X75" s="367">
        <v>350</v>
      </c>
      <c r="Y75" s="367">
        <v>350</v>
      </c>
      <c r="Z75" s="367">
        <v>350</v>
      </c>
      <c r="AA75" s="367">
        <v>350</v>
      </c>
      <c r="AB75" s="367">
        <v>350</v>
      </c>
      <c r="AC75" s="415">
        <v>350</v>
      </c>
    </row>
    <row r="76" spans="1:29" ht="15" customHeight="1" thickBot="1">
      <c r="A76" s="359" t="s">
        <v>111</v>
      </c>
      <c r="B76" s="374"/>
      <c r="C76" s="375"/>
      <c r="D76" s="375"/>
      <c r="E76" s="375"/>
      <c r="F76" s="375"/>
      <c r="G76" s="374"/>
      <c r="H76" s="374"/>
      <c r="I76" s="374"/>
      <c r="J76" s="374"/>
      <c r="K76" s="374"/>
      <c r="L76" s="374"/>
      <c r="M76" s="374"/>
      <c r="N76" s="374"/>
      <c r="O76" s="374"/>
      <c r="P76" s="374"/>
      <c r="Q76" s="374"/>
      <c r="R76" s="374"/>
      <c r="S76" s="374"/>
      <c r="T76" s="416">
        <v>2000</v>
      </c>
      <c r="U76" s="417">
        <v>2200</v>
      </c>
      <c r="V76" s="417">
        <v>2400</v>
      </c>
      <c r="W76" s="417">
        <v>2600</v>
      </c>
      <c r="X76" s="417">
        <v>2800</v>
      </c>
      <c r="Y76" s="417">
        <v>2800</v>
      </c>
      <c r="Z76" s="417">
        <v>2800</v>
      </c>
      <c r="AA76" s="417">
        <v>2800</v>
      </c>
      <c r="AB76" s="417">
        <v>2800</v>
      </c>
      <c r="AC76" s="418">
        <v>2800</v>
      </c>
    </row>
    <row r="77" spans="1:29" ht="15" customHeight="1">
      <c r="A77" s="300" t="s">
        <v>4</v>
      </c>
      <c r="B77" s="301"/>
      <c r="C77" s="302"/>
      <c r="D77" s="302"/>
      <c r="E77" s="302"/>
      <c r="F77" s="302"/>
      <c r="G77" s="301"/>
      <c r="H77" s="301"/>
      <c r="I77" s="301"/>
      <c r="J77" s="301"/>
      <c r="K77" s="301"/>
      <c r="L77" s="301"/>
      <c r="M77" s="301"/>
      <c r="N77" s="301"/>
      <c r="O77" s="301"/>
      <c r="P77" s="301"/>
      <c r="Q77" s="301"/>
      <c r="R77" s="301"/>
      <c r="S77" s="419"/>
      <c r="T77" s="423">
        <v>12000</v>
      </c>
      <c r="U77" s="303">
        <v>17530</v>
      </c>
      <c r="V77" s="303">
        <v>25000</v>
      </c>
      <c r="W77" s="303">
        <v>30100</v>
      </c>
      <c r="X77" s="303">
        <v>31800</v>
      </c>
      <c r="Y77" s="303">
        <v>31800</v>
      </c>
      <c r="Z77" s="303">
        <v>31800</v>
      </c>
      <c r="AA77" s="303">
        <v>31800</v>
      </c>
      <c r="AB77" s="303">
        <v>31800</v>
      </c>
      <c r="AC77" s="304">
        <v>31800</v>
      </c>
    </row>
    <row r="78" spans="1:29" ht="15" customHeight="1">
      <c r="A78" s="305" t="s">
        <v>31</v>
      </c>
      <c r="B78" s="298"/>
      <c r="C78" s="299"/>
      <c r="D78" s="299"/>
      <c r="E78" s="299"/>
      <c r="F78" s="299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420"/>
      <c r="T78" s="395">
        <v>4500</v>
      </c>
      <c r="U78" s="266">
        <v>2200</v>
      </c>
      <c r="V78" s="266">
        <v>1800</v>
      </c>
      <c r="W78" s="266">
        <v>1800</v>
      </c>
      <c r="X78" s="266">
        <v>1800</v>
      </c>
      <c r="Y78" s="266">
        <v>1800</v>
      </c>
      <c r="Z78" s="266">
        <v>1800</v>
      </c>
      <c r="AA78" s="266">
        <v>1800</v>
      </c>
      <c r="AB78" s="266">
        <v>1800</v>
      </c>
      <c r="AC78" s="281">
        <v>1800</v>
      </c>
    </row>
    <row r="79" spans="1:29" ht="15" customHeight="1">
      <c r="A79" s="305" t="s">
        <v>32</v>
      </c>
      <c r="B79" s="298"/>
      <c r="C79" s="299"/>
      <c r="D79" s="299"/>
      <c r="E79" s="299"/>
      <c r="F79" s="299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420"/>
      <c r="T79" s="396">
        <v>7500</v>
      </c>
      <c r="U79" s="267">
        <v>15330</v>
      </c>
      <c r="V79" s="267">
        <v>23200</v>
      </c>
      <c r="W79" s="267">
        <v>28300</v>
      </c>
      <c r="X79" s="267">
        <v>30000</v>
      </c>
      <c r="Y79" s="267">
        <v>30000</v>
      </c>
      <c r="Z79" s="267">
        <v>30000</v>
      </c>
      <c r="AA79" s="267">
        <v>30000</v>
      </c>
      <c r="AB79" s="267">
        <v>30000</v>
      </c>
      <c r="AC79" s="280">
        <v>30000</v>
      </c>
    </row>
    <row r="80" spans="1:29" ht="15" customHeight="1">
      <c r="A80" s="306" t="s">
        <v>30</v>
      </c>
      <c r="B80" s="295"/>
      <c r="C80" s="296"/>
      <c r="D80" s="296"/>
      <c r="E80" s="296"/>
      <c r="F80" s="296"/>
      <c r="G80" s="295"/>
      <c r="H80" s="295"/>
      <c r="I80" s="295"/>
      <c r="J80" s="295"/>
      <c r="K80" s="295"/>
      <c r="L80" s="295"/>
      <c r="M80" s="295"/>
      <c r="N80" s="295"/>
      <c r="O80" s="295"/>
      <c r="P80" s="295"/>
      <c r="Q80" s="295"/>
      <c r="R80" s="295"/>
      <c r="S80" s="421"/>
      <c r="T80" s="424">
        <v>81200</v>
      </c>
      <c r="U80" s="297">
        <v>86600</v>
      </c>
      <c r="V80" s="297">
        <v>92120</v>
      </c>
      <c r="W80" s="297">
        <v>109120</v>
      </c>
      <c r="X80" s="297">
        <v>127120</v>
      </c>
      <c r="Y80" s="297">
        <v>127120</v>
      </c>
      <c r="Z80" s="297">
        <v>127120</v>
      </c>
      <c r="AA80" s="297">
        <v>127120</v>
      </c>
      <c r="AB80" s="297">
        <v>127120</v>
      </c>
      <c r="AC80" s="307">
        <v>127120</v>
      </c>
    </row>
    <row r="81" spans="1:29" ht="15" customHeight="1">
      <c r="A81" s="305" t="s">
        <v>31</v>
      </c>
      <c r="B81" s="298"/>
      <c r="C81" s="299"/>
      <c r="D81" s="299"/>
      <c r="E81" s="299"/>
      <c r="F81" s="299"/>
      <c r="G81" s="298"/>
      <c r="H81" s="298"/>
      <c r="I81" s="298"/>
      <c r="J81" s="298"/>
      <c r="K81" s="298"/>
      <c r="L81" s="298"/>
      <c r="M81" s="298"/>
      <c r="N81" s="298"/>
      <c r="O81" s="298"/>
      <c r="P81" s="298"/>
      <c r="Q81" s="298"/>
      <c r="R81" s="298"/>
      <c r="S81" s="420"/>
      <c r="T81" s="395">
        <v>1200</v>
      </c>
      <c r="U81" s="266">
        <v>1600</v>
      </c>
      <c r="V81" s="266">
        <v>2120</v>
      </c>
      <c r="W81" s="266">
        <v>2120</v>
      </c>
      <c r="X81" s="266">
        <v>2120</v>
      </c>
      <c r="Y81" s="266">
        <v>2120</v>
      </c>
      <c r="Z81" s="266">
        <v>2120</v>
      </c>
      <c r="AA81" s="266">
        <v>2120</v>
      </c>
      <c r="AB81" s="266">
        <v>2120</v>
      </c>
      <c r="AC81" s="281">
        <v>2120</v>
      </c>
    </row>
    <row r="82" spans="1:29" ht="15" customHeight="1">
      <c r="A82" s="305" t="s">
        <v>32</v>
      </c>
      <c r="B82" s="298"/>
      <c r="C82" s="299"/>
      <c r="D82" s="299"/>
      <c r="E82" s="299"/>
      <c r="F82" s="299"/>
      <c r="G82" s="298"/>
      <c r="H82" s="298"/>
      <c r="I82" s="298"/>
      <c r="J82" s="298"/>
      <c r="K82" s="298"/>
      <c r="L82" s="298"/>
      <c r="M82" s="298"/>
      <c r="N82" s="298"/>
      <c r="O82" s="298"/>
      <c r="P82" s="298"/>
      <c r="Q82" s="298"/>
      <c r="R82" s="298"/>
      <c r="S82" s="420"/>
      <c r="T82" s="396">
        <v>80000</v>
      </c>
      <c r="U82" s="267">
        <v>85000</v>
      </c>
      <c r="V82" s="267">
        <v>90000</v>
      </c>
      <c r="W82" s="267">
        <v>107000</v>
      </c>
      <c r="X82" s="267">
        <v>125000</v>
      </c>
      <c r="Y82" s="267">
        <v>125000</v>
      </c>
      <c r="Z82" s="267">
        <v>125000</v>
      </c>
      <c r="AA82" s="267">
        <v>125000</v>
      </c>
      <c r="AB82" s="267">
        <v>125000</v>
      </c>
      <c r="AC82" s="280">
        <v>125000</v>
      </c>
    </row>
    <row r="83" spans="1:29" ht="15" customHeight="1">
      <c r="A83" s="306" t="s">
        <v>5</v>
      </c>
      <c r="B83" s="295"/>
      <c r="C83" s="296"/>
      <c r="D83" s="296"/>
      <c r="E83" s="296"/>
      <c r="F83" s="296"/>
      <c r="G83" s="295"/>
      <c r="H83" s="295"/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421"/>
      <c r="T83" s="424">
        <v>28300</v>
      </c>
      <c r="U83" s="297">
        <v>29000</v>
      </c>
      <c r="V83" s="297">
        <v>29700</v>
      </c>
      <c r="W83" s="297">
        <v>30400</v>
      </c>
      <c r="X83" s="297">
        <v>50000</v>
      </c>
      <c r="Y83" s="297">
        <v>50000</v>
      </c>
      <c r="Z83" s="297">
        <v>50000</v>
      </c>
      <c r="AA83" s="297">
        <v>50000</v>
      </c>
      <c r="AB83" s="297">
        <v>50000</v>
      </c>
      <c r="AC83" s="307">
        <v>50000</v>
      </c>
    </row>
    <row r="84" spans="1:29" ht="15" customHeight="1">
      <c r="A84" s="305" t="s">
        <v>31</v>
      </c>
      <c r="B84" s="298"/>
      <c r="C84" s="299"/>
      <c r="D84" s="299"/>
      <c r="E84" s="299"/>
      <c r="F84" s="299"/>
      <c r="G84" s="298"/>
      <c r="H84" s="298"/>
      <c r="I84" s="298"/>
      <c r="J84" s="298"/>
      <c r="K84" s="298"/>
      <c r="L84" s="298"/>
      <c r="M84" s="298"/>
      <c r="N84" s="298"/>
      <c r="O84" s="298"/>
      <c r="P84" s="298"/>
      <c r="Q84" s="298"/>
      <c r="R84" s="298"/>
      <c r="S84" s="420"/>
      <c r="T84" s="405"/>
      <c r="U84" s="265"/>
      <c r="V84" s="265"/>
      <c r="W84" s="265"/>
      <c r="X84" s="265"/>
      <c r="Y84" s="265"/>
      <c r="Z84" s="265"/>
      <c r="AA84" s="265"/>
      <c r="AB84" s="265"/>
      <c r="AC84" s="288"/>
    </row>
    <row r="85" spans="1:29" ht="15" customHeight="1">
      <c r="A85" s="305" t="s">
        <v>32</v>
      </c>
      <c r="B85" s="298"/>
      <c r="C85" s="299"/>
      <c r="D85" s="299"/>
      <c r="E85" s="299"/>
      <c r="F85" s="299"/>
      <c r="G85" s="298"/>
      <c r="H85" s="298"/>
      <c r="I85" s="298"/>
      <c r="J85" s="298"/>
      <c r="K85" s="298"/>
      <c r="L85" s="298"/>
      <c r="M85" s="298"/>
      <c r="N85" s="298"/>
      <c r="O85" s="298"/>
      <c r="P85" s="298"/>
      <c r="Q85" s="298"/>
      <c r="R85" s="298"/>
      <c r="S85" s="420"/>
      <c r="T85" s="396">
        <v>28300</v>
      </c>
      <c r="U85" s="267">
        <v>29000</v>
      </c>
      <c r="V85" s="267">
        <v>29700</v>
      </c>
      <c r="W85" s="267">
        <v>30400</v>
      </c>
      <c r="X85" s="267">
        <v>50000</v>
      </c>
      <c r="Y85" s="267">
        <v>50000</v>
      </c>
      <c r="Z85" s="267">
        <v>50000</v>
      </c>
      <c r="AA85" s="267">
        <v>50000</v>
      </c>
      <c r="AB85" s="267">
        <v>50000</v>
      </c>
      <c r="AC85" s="280">
        <v>50000</v>
      </c>
    </row>
    <row r="86" spans="1:29" ht="15" customHeight="1">
      <c r="A86" s="306" t="s">
        <v>6</v>
      </c>
      <c r="B86" s="295"/>
      <c r="C86" s="296"/>
      <c r="D86" s="296"/>
      <c r="E86" s="296"/>
      <c r="F86" s="296"/>
      <c r="G86" s="295"/>
      <c r="H86" s="295"/>
      <c r="I86" s="295"/>
      <c r="J86" s="295"/>
      <c r="K86" s="295"/>
      <c r="L86" s="295"/>
      <c r="M86" s="295"/>
      <c r="N86" s="295"/>
      <c r="O86" s="295"/>
      <c r="P86" s="295"/>
      <c r="Q86" s="295"/>
      <c r="R86" s="295"/>
      <c r="S86" s="421"/>
      <c r="T86" s="424">
        <v>31155</v>
      </c>
      <c r="U86" s="297">
        <v>36206</v>
      </c>
      <c r="V86" s="297">
        <v>41260</v>
      </c>
      <c r="W86" s="297">
        <v>51260</v>
      </c>
      <c r="X86" s="297">
        <v>66260</v>
      </c>
      <c r="Y86" s="297">
        <v>66260</v>
      </c>
      <c r="Z86" s="297">
        <v>66260</v>
      </c>
      <c r="AA86" s="297">
        <v>66260</v>
      </c>
      <c r="AB86" s="297">
        <v>66260</v>
      </c>
      <c r="AC86" s="307">
        <v>66260</v>
      </c>
    </row>
    <row r="87" spans="1:29" ht="15" customHeight="1">
      <c r="A87" s="305" t="s">
        <v>31</v>
      </c>
      <c r="B87" s="298"/>
      <c r="C87" s="299"/>
      <c r="D87" s="299"/>
      <c r="E87" s="299"/>
      <c r="F87" s="299"/>
      <c r="G87" s="298"/>
      <c r="H87" s="298"/>
      <c r="I87" s="298"/>
      <c r="J87" s="298"/>
      <c r="K87" s="298"/>
      <c r="L87" s="298"/>
      <c r="M87" s="298"/>
      <c r="N87" s="298"/>
      <c r="O87" s="298"/>
      <c r="P87" s="298"/>
      <c r="Q87" s="298"/>
      <c r="R87" s="298"/>
      <c r="S87" s="420"/>
      <c r="T87" s="395">
        <v>1155</v>
      </c>
      <c r="U87" s="266">
        <v>1206</v>
      </c>
      <c r="V87" s="266">
        <v>1260</v>
      </c>
      <c r="W87" s="266">
        <v>1260</v>
      </c>
      <c r="X87" s="266">
        <v>1260</v>
      </c>
      <c r="Y87" s="266">
        <v>1260</v>
      </c>
      <c r="Z87" s="266">
        <v>1260</v>
      </c>
      <c r="AA87" s="266">
        <v>1260</v>
      </c>
      <c r="AB87" s="266">
        <v>1260</v>
      </c>
      <c r="AC87" s="281">
        <v>1260</v>
      </c>
    </row>
    <row r="88" spans="1:29" ht="15" customHeight="1">
      <c r="A88" s="305" t="s">
        <v>32</v>
      </c>
      <c r="B88" s="298"/>
      <c r="C88" s="299"/>
      <c r="D88" s="299"/>
      <c r="E88" s="299"/>
      <c r="F88" s="299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420"/>
      <c r="T88" s="396">
        <v>30000</v>
      </c>
      <c r="U88" s="267">
        <v>35000</v>
      </c>
      <c r="V88" s="267">
        <v>40000</v>
      </c>
      <c r="W88" s="267">
        <v>50000</v>
      </c>
      <c r="X88" s="267">
        <v>65000</v>
      </c>
      <c r="Y88" s="267">
        <v>65000</v>
      </c>
      <c r="Z88" s="267">
        <v>65000</v>
      </c>
      <c r="AA88" s="267">
        <v>65000</v>
      </c>
      <c r="AB88" s="267">
        <v>65000</v>
      </c>
      <c r="AC88" s="280">
        <v>65000</v>
      </c>
    </row>
    <row r="89" spans="1:29" ht="15" customHeight="1">
      <c r="A89" s="360" t="s">
        <v>97</v>
      </c>
      <c r="B89" s="298"/>
      <c r="C89" s="299"/>
      <c r="D89" s="299"/>
      <c r="E89" s="299"/>
      <c r="F89" s="299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420"/>
      <c r="T89" s="424">
        <v>23620</v>
      </c>
      <c r="U89" s="297">
        <v>27070</v>
      </c>
      <c r="V89" s="297">
        <v>29520</v>
      </c>
      <c r="W89" s="297">
        <v>31520</v>
      </c>
      <c r="X89" s="297">
        <v>34520</v>
      </c>
      <c r="Y89" s="297">
        <v>34520</v>
      </c>
      <c r="Z89" s="297">
        <v>34520</v>
      </c>
      <c r="AA89" s="297">
        <v>34520</v>
      </c>
      <c r="AB89" s="297">
        <v>34520</v>
      </c>
      <c r="AC89" s="307">
        <v>34520</v>
      </c>
    </row>
    <row r="90" spans="1:29" ht="15" customHeight="1">
      <c r="A90" s="305" t="s">
        <v>31</v>
      </c>
      <c r="B90" s="298"/>
      <c r="C90" s="299"/>
      <c r="D90" s="299"/>
      <c r="E90" s="299"/>
      <c r="F90" s="299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420"/>
      <c r="T90" s="395">
        <v>4220</v>
      </c>
      <c r="U90" s="266">
        <v>4920</v>
      </c>
      <c r="V90" s="266">
        <v>5520</v>
      </c>
      <c r="W90" s="266">
        <v>5520</v>
      </c>
      <c r="X90" s="266">
        <v>5520</v>
      </c>
      <c r="Y90" s="266">
        <v>5520</v>
      </c>
      <c r="Z90" s="266">
        <v>5520</v>
      </c>
      <c r="AA90" s="266">
        <v>5520</v>
      </c>
      <c r="AB90" s="266">
        <v>5520</v>
      </c>
      <c r="AC90" s="281">
        <v>5520</v>
      </c>
    </row>
    <row r="91" spans="1:29" ht="15" customHeight="1">
      <c r="A91" s="305" t="s">
        <v>32</v>
      </c>
      <c r="B91" s="298"/>
      <c r="C91" s="299"/>
      <c r="D91" s="299"/>
      <c r="E91" s="299"/>
      <c r="F91" s="299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298"/>
      <c r="R91" s="298"/>
      <c r="S91" s="420"/>
      <c r="T91" s="396">
        <v>19400</v>
      </c>
      <c r="U91" s="267">
        <v>22150</v>
      </c>
      <c r="V91" s="267">
        <v>24000</v>
      </c>
      <c r="W91" s="267">
        <v>26000</v>
      </c>
      <c r="X91" s="267">
        <v>29000</v>
      </c>
      <c r="Y91" s="267">
        <v>29000</v>
      </c>
      <c r="Z91" s="267">
        <v>29000</v>
      </c>
      <c r="AA91" s="267">
        <v>29000</v>
      </c>
      <c r="AB91" s="267">
        <v>29000</v>
      </c>
      <c r="AC91" s="280">
        <v>29000</v>
      </c>
    </row>
    <row r="92" spans="1:29" ht="15" customHeight="1">
      <c r="A92" s="306" t="s">
        <v>33</v>
      </c>
      <c r="B92" s="295"/>
      <c r="C92" s="296"/>
      <c r="D92" s="296"/>
      <c r="E92" s="296"/>
      <c r="F92" s="296"/>
      <c r="G92" s="295"/>
      <c r="H92" s="295"/>
      <c r="I92" s="295"/>
      <c r="J92" s="295"/>
      <c r="K92" s="295"/>
      <c r="L92" s="295"/>
      <c r="M92" s="295"/>
      <c r="N92" s="295"/>
      <c r="O92" s="295"/>
      <c r="P92" s="295"/>
      <c r="Q92" s="295"/>
      <c r="R92" s="295"/>
      <c r="S92" s="421"/>
      <c r="T92" s="424">
        <v>176275</v>
      </c>
      <c r="U92" s="297">
        <v>196406</v>
      </c>
      <c r="V92" s="297">
        <v>217600</v>
      </c>
      <c r="W92" s="297">
        <v>252400</v>
      </c>
      <c r="X92" s="297">
        <v>309700</v>
      </c>
      <c r="Y92" s="297">
        <v>309700</v>
      </c>
      <c r="Z92" s="297">
        <v>309700</v>
      </c>
      <c r="AA92" s="297">
        <v>309700</v>
      </c>
      <c r="AB92" s="297">
        <v>309700</v>
      </c>
      <c r="AC92" s="307">
        <v>309700</v>
      </c>
    </row>
    <row r="93" spans="1:29" ht="15" customHeight="1">
      <c r="A93" s="305" t="s">
        <v>31</v>
      </c>
      <c r="B93" s="298"/>
      <c r="C93" s="299"/>
      <c r="D93" s="299"/>
      <c r="E93" s="299"/>
      <c r="F93" s="299"/>
      <c r="G93" s="298"/>
      <c r="H93" s="298"/>
      <c r="I93" s="298"/>
      <c r="J93" s="298"/>
      <c r="K93" s="298"/>
      <c r="L93" s="298"/>
      <c r="M93" s="298"/>
      <c r="N93" s="298"/>
      <c r="O93" s="298"/>
      <c r="P93" s="298"/>
      <c r="Q93" s="298"/>
      <c r="R93" s="298"/>
      <c r="S93" s="420"/>
      <c r="T93" s="395">
        <v>11075</v>
      </c>
      <c r="U93" s="266">
        <v>9926</v>
      </c>
      <c r="V93" s="266">
        <v>10700</v>
      </c>
      <c r="W93" s="266">
        <v>10700</v>
      </c>
      <c r="X93" s="266">
        <v>10700</v>
      </c>
      <c r="Y93" s="266">
        <v>10700</v>
      </c>
      <c r="Z93" s="266">
        <v>10700</v>
      </c>
      <c r="AA93" s="266">
        <v>10700</v>
      </c>
      <c r="AB93" s="266">
        <v>10700</v>
      </c>
      <c r="AC93" s="281">
        <v>10700</v>
      </c>
    </row>
    <row r="94" spans="1:29" ht="15" customHeight="1" thickBot="1">
      <c r="A94" s="308" t="s">
        <v>32</v>
      </c>
      <c r="B94" s="309"/>
      <c r="C94" s="310"/>
      <c r="D94" s="310"/>
      <c r="E94" s="310"/>
      <c r="F94" s="310"/>
      <c r="G94" s="309"/>
      <c r="H94" s="309"/>
      <c r="I94" s="309"/>
      <c r="J94" s="309"/>
      <c r="K94" s="309"/>
      <c r="L94" s="309"/>
      <c r="M94" s="309"/>
      <c r="N94" s="309"/>
      <c r="O94" s="309"/>
      <c r="P94" s="309"/>
      <c r="Q94" s="309"/>
      <c r="R94" s="309"/>
      <c r="S94" s="422"/>
      <c r="T94" s="402">
        <v>165200</v>
      </c>
      <c r="U94" s="285">
        <v>186480</v>
      </c>
      <c r="V94" s="285">
        <v>206900</v>
      </c>
      <c r="W94" s="285">
        <v>241700</v>
      </c>
      <c r="X94" s="285">
        <v>299000</v>
      </c>
      <c r="Y94" s="285">
        <v>299000</v>
      </c>
      <c r="Z94" s="285">
        <v>299000</v>
      </c>
      <c r="AA94" s="285">
        <v>299000</v>
      </c>
      <c r="AB94" s="285">
        <v>299000</v>
      </c>
      <c r="AC94" s="286">
        <v>299000</v>
      </c>
    </row>
    <row r="95" spans="1:29" ht="12.75" customHeight="1"/>
    <row r="96" spans="1:29" ht="12.75" customHeight="1"/>
    <row r="97" ht="12.75" customHeight="1"/>
  </sheetData>
  <autoFilter ref="A3:V94"/>
  <mergeCells count="2">
    <mergeCell ref="A1:AA1"/>
    <mergeCell ref="J2:K2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8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7"/>
  <sheetViews>
    <sheetView zoomScale="80" zoomScaleNormal="80" workbookViewId="0">
      <pane xSplit="1" ySplit="3" topLeftCell="R55" activePane="bottomRight" state="frozen"/>
      <selection pane="topRight" activeCell="B1" sqref="B1"/>
      <selection pane="bottomLeft" activeCell="A4" sqref="A4"/>
      <selection pane="bottomRight" activeCell="R76" sqref="R76:AA76"/>
    </sheetView>
  </sheetViews>
  <sheetFormatPr defaultColWidth="9.140625" defaultRowHeight="15"/>
  <cols>
    <col min="1" max="1" width="50.42578125" style="152" customWidth="1"/>
    <col min="2" max="2" width="20.28515625" style="152" hidden="1" customWidth="1"/>
    <col min="3" max="3" width="17.42578125" style="146" hidden="1" customWidth="1"/>
    <col min="4" max="4" width="15.42578125" style="146" hidden="1" customWidth="1"/>
    <col min="5" max="5" width="22.7109375" style="146" hidden="1" customWidth="1"/>
    <col min="6" max="6" width="30.7109375" style="146" hidden="1" customWidth="1"/>
    <col min="7" max="7" width="15.42578125" style="146" hidden="1" customWidth="1"/>
    <col min="8" max="8" width="22.7109375" style="146" hidden="1" customWidth="1"/>
    <col min="9" max="9" width="30.7109375" style="146" hidden="1" customWidth="1"/>
    <col min="10" max="10" width="10.42578125" style="146" hidden="1" customWidth="1"/>
    <col min="11" max="11" width="20.28515625" style="152" hidden="1" customWidth="1"/>
    <col min="12" max="12" width="14.140625" style="152" hidden="1" customWidth="1"/>
    <col min="13" max="13" width="22.85546875" style="152" hidden="1" customWidth="1"/>
    <col min="14" max="17" width="20.28515625" style="152" hidden="1" customWidth="1"/>
    <col min="18" max="18" width="12.5703125" style="146" customWidth="1"/>
    <col min="19" max="19" width="12.7109375" style="146" customWidth="1"/>
    <col min="20" max="20" width="11.85546875" style="146" customWidth="1"/>
    <col min="21" max="21" width="12.42578125" style="146" customWidth="1"/>
    <col min="22" max="22" width="12.7109375" style="146" customWidth="1"/>
    <col min="23" max="16384" width="9.140625" style="146"/>
  </cols>
  <sheetData>
    <row r="1" spans="1:27" ht="15.75" thickBot="1">
      <c r="A1" s="558" t="s">
        <v>121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  <c r="T1" s="558"/>
      <c r="U1" s="558"/>
      <c r="V1" s="558"/>
      <c r="W1" s="558"/>
      <c r="X1" s="558"/>
      <c r="Y1" s="558"/>
      <c r="Z1" s="558"/>
      <c r="AA1" s="558"/>
    </row>
    <row r="2" spans="1:27" ht="12.75" customHeight="1" thickBot="1">
      <c r="J2" s="556"/>
      <c r="K2" s="557"/>
      <c r="L2" s="193"/>
      <c r="M2" s="193"/>
      <c r="N2" s="193"/>
      <c r="O2" s="193"/>
      <c r="P2" s="193"/>
      <c r="Q2" s="193"/>
      <c r="R2" s="147"/>
    </row>
    <row r="3" spans="1:27" ht="15" customHeight="1" thickBot="1">
      <c r="A3" s="294"/>
      <c r="B3" s="294" t="s">
        <v>35</v>
      </c>
      <c r="C3" s="294" t="s">
        <v>36</v>
      </c>
      <c r="D3" s="294" t="s">
        <v>37</v>
      </c>
      <c r="E3" s="294" t="s">
        <v>54</v>
      </c>
      <c r="F3" s="294" t="s">
        <v>55</v>
      </c>
      <c r="G3" s="365" t="s">
        <v>37</v>
      </c>
      <c r="H3" s="365" t="s">
        <v>54</v>
      </c>
      <c r="I3" s="365" t="s">
        <v>55</v>
      </c>
      <c r="J3" s="365" t="s">
        <v>51</v>
      </c>
      <c r="K3" s="365" t="s">
        <v>52</v>
      </c>
      <c r="L3" s="365" t="s">
        <v>88</v>
      </c>
      <c r="M3" s="365" t="s">
        <v>86</v>
      </c>
      <c r="N3" s="365" t="s">
        <v>87</v>
      </c>
      <c r="O3" s="365" t="s">
        <v>91</v>
      </c>
      <c r="P3" s="365" t="s">
        <v>90</v>
      </c>
      <c r="Q3" s="376" t="s">
        <v>92</v>
      </c>
      <c r="R3" s="121">
        <v>2016</v>
      </c>
      <c r="S3" s="122">
        <f>R3+1</f>
        <v>2017</v>
      </c>
      <c r="T3" s="122">
        <f>S3+1</f>
        <v>2018</v>
      </c>
      <c r="U3" s="122">
        <f>T3+1</f>
        <v>2019</v>
      </c>
      <c r="V3" s="122">
        <f>U3+1</f>
        <v>2020</v>
      </c>
      <c r="W3" s="122">
        <f t="shared" ref="W3:AA3" si="0">V3+1</f>
        <v>2021</v>
      </c>
      <c r="X3" s="122">
        <f t="shared" si="0"/>
        <v>2022</v>
      </c>
      <c r="Y3" s="122">
        <f t="shared" si="0"/>
        <v>2023</v>
      </c>
      <c r="Z3" s="122">
        <f t="shared" si="0"/>
        <v>2024</v>
      </c>
      <c r="AA3" s="123">
        <f t="shared" si="0"/>
        <v>2025</v>
      </c>
    </row>
    <row r="4" spans="1:27" ht="15" hidden="1" customHeight="1" thickBot="1">
      <c r="A4" s="361" t="s">
        <v>4</v>
      </c>
      <c r="B4" s="271"/>
      <c r="C4" s="272"/>
      <c r="D4" s="272"/>
      <c r="E4" s="272"/>
      <c r="F4" s="272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377"/>
      <c r="R4" s="386"/>
      <c r="S4" s="387"/>
      <c r="T4" s="387"/>
      <c r="U4" s="387"/>
      <c r="V4" s="387"/>
      <c r="W4" s="387"/>
      <c r="X4" s="387"/>
      <c r="Y4" s="387"/>
      <c r="Z4" s="387"/>
      <c r="AA4" s="388"/>
    </row>
    <row r="5" spans="1:27" ht="15" hidden="1" customHeight="1">
      <c r="A5" s="269" t="s">
        <v>62</v>
      </c>
      <c r="B5" s="269" t="s">
        <v>38</v>
      </c>
      <c r="C5" s="270" t="s">
        <v>39</v>
      </c>
      <c r="D5" s="270" t="s">
        <v>40</v>
      </c>
      <c r="E5" s="270" t="s">
        <v>42</v>
      </c>
      <c r="F5" s="270" t="s">
        <v>41</v>
      </c>
      <c r="G5" s="270" t="s">
        <v>40</v>
      </c>
      <c r="H5" s="269" t="s">
        <v>42</v>
      </c>
      <c r="I5" s="269" t="s">
        <v>43</v>
      </c>
      <c r="J5" s="269">
        <v>24</v>
      </c>
      <c r="K5" s="269">
        <v>12</v>
      </c>
      <c r="L5" s="269" t="s">
        <v>89</v>
      </c>
      <c r="M5" s="269">
        <v>6</v>
      </c>
      <c r="N5" s="269">
        <v>6</v>
      </c>
      <c r="O5" s="320">
        <v>5</v>
      </c>
      <c r="P5" s="317">
        <f>V5/250/J5*O5</f>
        <v>0</v>
      </c>
      <c r="Q5" s="381"/>
      <c r="R5" s="395"/>
      <c r="S5" s="266"/>
      <c r="T5" s="266"/>
      <c r="U5" s="266"/>
      <c r="V5" s="260"/>
      <c r="W5" s="260"/>
      <c r="X5" s="260"/>
      <c r="Y5" s="260"/>
      <c r="Z5" s="260"/>
      <c r="AA5" s="261"/>
    </row>
    <row r="6" spans="1:27" ht="15" hidden="1" customHeight="1">
      <c r="A6" s="263" t="s">
        <v>63</v>
      </c>
      <c r="B6" s="263" t="s">
        <v>56</v>
      </c>
      <c r="C6" s="263" t="s">
        <v>56</v>
      </c>
      <c r="D6" s="263" t="s">
        <v>56</v>
      </c>
      <c r="E6" s="263" t="s">
        <v>56</v>
      </c>
      <c r="F6" s="263" t="s">
        <v>56</v>
      </c>
      <c r="G6" s="265" t="s">
        <v>40</v>
      </c>
      <c r="H6" s="263" t="s">
        <v>42</v>
      </c>
      <c r="I6" s="263" t="s">
        <v>43</v>
      </c>
      <c r="J6" s="263">
        <v>24</v>
      </c>
      <c r="K6" s="263">
        <v>12</v>
      </c>
      <c r="L6" s="269" t="s">
        <v>89</v>
      </c>
      <c r="M6" s="263">
        <v>6</v>
      </c>
      <c r="N6" s="263">
        <v>6</v>
      </c>
      <c r="O6" s="321">
        <v>5</v>
      </c>
      <c r="P6" s="317">
        <f>V6/250/J6*O6</f>
        <v>0</v>
      </c>
      <c r="Q6" s="381"/>
      <c r="R6" s="394"/>
      <c r="S6" s="260"/>
      <c r="T6" s="260"/>
      <c r="U6" s="266"/>
      <c r="V6" s="266"/>
      <c r="W6" s="266"/>
      <c r="X6" s="266"/>
      <c r="Y6" s="266"/>
      <c r="Z6" s="266"/>
      <c r="AA6" s="281"/>
    </row>
    <row r="7" spans="1:27" ht="15" hidden="1" customHeight="1">
      <c r="A7" s="263" t="s">
        <v>64</v>
      </c>
      <c r="B7" s="263" t="s">
        <v>38</v>
      </c>
      <c r="C7" s="265" t="s">
        <v>39</v>
      </c>
      <c r="D7" s="265" t="s">
        <v>40</v>
      </c>
      <c r="E7" s="265" t="s">
        <v>42</v>
      </c>
      <c r="F7" s="265" t="s">
        <v>41</v>
      </c>
      <c r="G7" s="265" t="s">
        <v>40</v>
      </c>
      <c r="H7" s="263" t="s">
        <v>42</v>
      </c>
      <c r="I7" s="263" t="s">
        <v>43</v>
      </c>
      <c r="J7" s="263">
        <v>24</v>
      </c>
      <c r="K7" s="263">
        <v>12</v>
      </c>
      <c r="L7" s="269" t="s">
        <v>89</v>
      </c>
      <c r="M7" s="263">
        <v>6</v>
      </c>
      <c r="N7" s="263">
        <v>6</v>
      </c>
      <c r="O7" s="321">
        <v>5</v>
      </c>
      <c r="P7" s="317">
        <f t="shared" ref="P7:P24" si="1">V7/250/J7*O7</f>
        <v>0</v>
      </c>
      <c r="Q7" s="381"/>
      <c r="R7" s="395"/>
      <c r="S7" s="266"/>
      <c r="T7" s="260"/>
      <c r="U7" s="260"/>
      <c r="V7" s="260"/>
      <c r="W7" s="260"/>
      <c r="X7" s="260"/>
      <c r="Y7" s="260"/>
      <c r="Z7" s="260"/>
      <c r="AA7" s="261"/>
    </row>
    <row r="8" spans="1:27" ht="15" hidden="1" customHeight="1">
      <c r="A8" s="263" t="s">
        <v>65</v>
      </c>
      <c r="B8" s="263" t="s">
        <v>56</v>
      </c>
      <c r="C8" s="263" t="s">
        <v>56</v>
      </c>
      <c r="D8" s="263" t="s">
        <v>56</v>
      </c>
      <c r="E8" s="263" t="s">
        <v>56</v>
      </c>
      <c r="F8" s="263" t="s">
        <v>56</v>
      </c>
      <c r="G8" s="265" t="s">
        <v>40</v>
      </c>
      <c r="H8" s="263" t="s">
        <v>32</v>
      </c>
      <c r="I8" s="263" t="s">
        <v>43</v>
      </c>
      <c r="J8" s="313">
        <v>24</v>
      </c>
      <c r="K8" s="313">
        <v>8</v>
      </c>
      <c r="L8" s="269" t="s">
        <v>89</v>
      </c>
      <c r="M8" s="313">
        <v>2</v>
      </c>
      <c r="N8" s="313">
        <v>6</v>
      </c>
      <c r="O8" s="322">
        <v>5</v>
      </c>
      <c r="P8" s="317">
        <f t="shared" si="1"/>
        <v>10</v>
      </c>
      <c r="Q8" s="381"/>
      <c r="R8" s="394"/>
      <c r="S8" s="267">
        <v>5330</v>
      </c>
      <c r="T8" s="267">
        <v>10000</v>
      </c>
      <c r="U8" s="267">
        <v>11000</v>
      </c>
      <c r="V8" s="267">
        <v>12000</v>
      </c>
      <c r="W8" s="267">
        <v>12000</v>
      </c>
      <c r="X8" s="267">
        <v>12000</v>
      </c>
      <c r="Y8" s="267">
        <v>12000</v>
      </c>
      <c r="Z8" s="267">
        <v>12000</v>
      </c>
      <c r="AA8" s="280">
        <v>12000</v>
      </c>
    </row>
    <row r="9" spans="1:27" ht="15" hidden="1" customHeight="1">
      <c r="A9" s="263" t="s">
        <v>66</v>
      </c>
      <c r="B9" s="263" t="s">
        <v>38</v>
      </c>
      <c r="C9" s="265" t="s">
        <v>39</v>
      </c>
      <c r="D9" s="265" t="s">
        <v>40</v>
      </c>
      <c r="E9" s="265" t="s">
        <v>47</v>
      </c>
      <c r="F9" s="265" t="s">
        <v>48</v>
      </c>
      <c r="G9" s="268" t="s">
        <v>56</v>
      </c>
      <c r="H9" s="268" t="s">
        <v>56</v>
      </c>
      <c r="I9" s="268" t="s">
        <v>56</v>
      </c>
      <c r="J9" s="263">
        <v>20</v>
      </c>
      <c r="K9" s="263">
        <v>15</v>
      </c>
      <c r="L9" s="263"/>
      <c r="M9" s="263"/>
      <c r="N9" s="263"/>
      <c r="O9" s="321"/>
      <c r="P9" s="317">
        <f t="shared" si="1"/>
        <v>0</v>
      </c>
      <c r="Q9" s="381"/>
      <c r="R9" s="394"/>
      <c r="S9" s="260"/>
      <c r="T9" s="260"/>
      <c r="U9" s="260"/>
      <c r="V9" s="260"/>
      <c r="W9" s="260"/>
      <c r="X9" s="260"/>
      <c r="Y9" s="260"/>
      <c r="Z9" s="260"/>
      <c r="AA9" s="261"/>
    </row>
    <row r="10" spans="1:27" ht="15" hidden="1" customHeight="1">
      <c r="A10" s="263" t="s">
        <v>67</v>
      </c>
      <c r="B10" s="263" t="s">
        <v>56</v>
      </c>
      <c r="C10" s="263" t="s">
        <v>56</v>
      </c>
      <c r="D10" s="263" t="s">
        <v>56</v>
      </c>
      <c r="E10" s="263" t="s">
        <v>56</v>
      </c>
      <c r="F10" s="263" t="s">
        <v>56</v>
      </c>
      <c r="G10" s="265" t="s">
        <v>40</v>
      </c>
      <c r="H10" s="263" t="s">
        <v>42</v>
      </c>
      <c r="I10" s="263" t="s">
        <v>43</v>
      </c>
      <c r="J10" s="263">
        <v>24</v>
      </c>
      <c r="K10" s="313">
        <v>15</v>
      </c>
      <c r="L10" s="269" t="s">
        <v>89</v>
      </c>
      <c r="M10" s="313">
        <v>8</v>
      </c>
      <c r="N10" s="313">
        <v>7</v>
      </c>
      <c r="O10" s="322">
        <v>5</v>
      </c>
      <c r="P10" s="317">
        <f t="shared" si="1"/>
        <v>0</v>
      </c>
      <c r="Q10" s="381"/>
      <c r="R10" s="395"/>
      <c r="S10" s="266"/>
      <c r="T10" s="266"/>
      <c r="U10" s="266"/>
      <c r="V10" s="266"/>
      <c r="W10" s="266"/>
      <c r="X10" s="266"/>
      <c r="Y10" s="266"/>
      <c r="Z10" s="266"/>
      <c r="AA10" s="281"/>
    </row>
    <row r="11" spans="1:27" ht="15" hidden="1" customHeight="1">
      <c r="A11" s="263" t="s">
        <v>68</v>
      </c>
      <c r="B11" s="263" t="s">
        <v>38</v>
      </c>
      <c r="C11" s="265" t="s">
        <v>39</v>
      </c>
      <c r="D11" s="265" t="s">
        <v>40</v>
      </c>
      <c r="E11" s="265" t="s">
        <v>42</v>
      </c>
      <c r="F11" s="265" t="s">
        <v>41</v>
      </c>
      <c r="G11" s="268" t="s">
        <v>56</v>
      </c>
      <c r="H11" s="268" t="s">
        <v>56</v>
      </c>
      <c r="I11" s="268" t="s">
        <v>56</v>
      </c>
      <c r="J11" s="263">
        <v>24</v>
      </c>
      <c r="K11" s="263">
        <v>12</v>
      </c>
      <c r="L11" s="263"/>
      <c r="M11" s="263"/>
      <c r="N11" s="263"/>
      <c r="O11" s="321"/>
      <c r="P11" s="317">
        <f t="shared" si="1"/>
        <v>0</v>
      </c>
      <c r="Q11" s="381"/>
      <c r="R11" s="394"/>
      <c r="S11" s="260"/>
      <c r="T11" s="260"/>
      <c r="U11" s="260"/>
      <c r="V11" s="260"/>
      <c r="W11" s="260"/>
      <c r="X11" s="260"/>
      <c r="Y11" s="260"/>
      <c r="Z11" s="260"/>
      <c r="AA11" s="261"/>
    </row>
    <row r="12" spans="1:27" ht="15" hidden="1" customHeight="1">
      <c r="A12" s="263" t="s">
        <v>69</v>
      </c>
      <c r="B12" s="263" t="s">
        <v>56</v>
      </c>
      <c r="C12" s="263" t="s">
        <v>56</v>
      </c>
      <c r="D12" s="263" t="s">
        <v>56</v>
      </c>
      <c r="E12" s="263" t="s">
        <v>56</v>
      </c>
      <c r="F12" s="263" t="s">
        <v>56</v>
      </c>
      <c r="G12" s="265" t="s">
        <v>40</v>
      </c>
      <c r="H12" s="263" t="s">
        <v>42</v>
      </c>
      <c r="I12" s="263" t="s">
        <v>43</v>
      </c>
      <c r="J12" s="263">
        <v>24</v>
      </c>
      <c r="K12" s="263">
        <v>12</v>
      </c>
      <c r="L12" s="269" t="s">
        <v>89</v>
      </c>
      <c r="M12" s="263">
        <v>6</v>
      </c>
      <c r="N12" s="263">
        <v>6</v>
      </c>
      <c r="O12" s="321">
        <v>5</v>
      </c>
      <c r="P12" s="317">
        <f t="shared" si="1"/>
        <v>0</v>
      </c>
      <c r="Q12" s="381"/>
      <c r="R12" s="395"/>
      <c r="S12" s="266"/>
      <c r="T12" s="266"/>
      <c r="U12" s="266"/>
      <c r="V12" s="266"/>
      <c r="W12" s="266"/>
      <c r="X12" s="266"/>
      <c r="Y12" s="266"/>
      <c r="Z12" s="266"/>
      <c r="AA12" s="281"/>
    </row>
    <row r="13" spans="1:27" ht="15" hidden="1" customHeight="1">
      <c r="A13" s="263" t="s">
        <v>70</v>
      </c>
      <c r="B13" s="263" t="s">
        <v>38</v>
      </c>
      <c r="C13" s="265" t="s">
        <v>39</v>
      </c>
      <c r="D13" s="265" t="s">
        <v>40</v>
      </c>
      <c r="E13" s="265" t="s">
        <v>42</v>
      </c>
      <c r="F13" s="265" t="s">
        <v>41</v>
      </c>
      <c r="G13" s="265" t="s">
        <v>40</v>
      </c>
      <c r="H13" s="263" t="s">
        <v>42</v>
      </c>
      <c r="I13" s="263" t="s">
        <v>43</v>
      </c>
      <c r="J13" s="263">
        <v>24</v>
      </c>
      <c r="K13" s="313">
        <v>17</v>
      </c>
      <c r="L13" s="269" t="s">
        <v>89</v>
      </c>
      <c r="M13" s="313">
        <v>8</v>
      </c>
      <c r="N13" s="313">
        <v>9</v>
      </c>
      <c r="O13" s="322">
        <v>5</v>
      </c>
      <c r="P13" s="317">
        <f t="shared" si="1"/>
        <v>0</v>
      </c>
      <c r="Q13" s="381"/>
      <c r="R13" s="395"/>
      <c r="S13" s="266"/>
      <c r="T13" s="266"/>
      <c r="U13" s="260"/>
      <c r="V13" s="260"/>
      <c r="W13" s="260"/>
      <c r="X13" s="260"/>
      <c r="Y13" s="260"/>
      <c r="Z13" s="260"/>
      <c r="AA13" s="261"/>
    </row>
    <row r="14" spans="1:27" ht="15" hidden="1" customHeight="1">
      <c r="A14" s="263" t="s">
        <v>71</v>
      </c>
      <c r="B14" s="263" t="s">
        <v>56</v>
      </c>
      <c r="C14" s="263" t="s">
        <v>56</v>
      </c>
      <c r="D14" s="263" t="s">
        <v>56</v>
      </c>
      <c r="E14" s="263" t="s">
        <v>56</v>
      </c>
      <c r="F14" s="263" t="s">
        <v>56</v>
      </c>
      <c r="G14" s="265" t="s">
        <v>40</v>
      </c>
      <c r="H14" s="263" t="s">
        <v>32</v>
      </c>
      <c r="I14" s="263" t="s">
        <v>43</v>
      </c>
      <c r="J14" s="313">
        <v>24</v>
      </c>
      <c r="K14" s="313">
        <v>11</v>
      </c>
      <c r="L14" s="269" t="s">
        <v>89</v>
      </c>
      <c r="M14" s="313">
        <v>2</v>
      </c>
      <c r="N14" s="313">
        <v>9</v>
      </c>
      <c r="O14" s="322">
        <v>10</v>
      </c>
      <c r="P14" s="317">
        <f t="shared" si="1"/>
        <v>17.166666666666668</v>
      </c>
      <c r="Q14" s="381"/>
      <c r="R14" s="394"/>
      <c r="S14" s="260"/>
      <c r="T14" s="267">
        <v>4200</v>
      </c>
      <c r="U14" s="267">
        <v>9000</v>
      </c>
      <c r="V14" s="267">
        <v>10300</v>
      </c>
      <c r="W14" s="267">
        <v>10300</v>
      </c>
      <c r="X14" s="267">
        <v>10300</v>
      </c>
      <c r="Y14" s="267">
        <v>10300</v>
      </c>
      <c r="Z14" s="267">
        <v>10300</v>
      </c>
      <c r="AA14" s="280">
        <v>10300</v>
      </c>
    </row>
    <row r="15" spans="1:27" ht="15" hidden="1" customHeight="1">
      <c r="A15" s="263" t="s">
        <v>72</v>
      </c>
      <c r="B15" s="263" t="s">
        <v>38</v>
      </c>
      <c r="C15" s="265" t="s">
        <v>39</v>
      </c>
      <c r="D15" s="265" t="s">
        <v>40</v>
      </c>
      <c r="E15" s="265" t="s">
        <v>42</v>
      </c>
      <c r="F15" s="265" t="s">
        <v>41</v>
      </c>
      <c r="G15" s="265" t="s">
        <v>40</v>
      </c>
      <c r="H15" s="263" t="s">
        <v>42</v>
      </c>
      <c r="I15" s="263" t="s">
        <v>43</v>
      </c>
      <c r="J15" s="263">
        <v>24</v>
      </c>
      <c r="K15" s="313">
        <v>17</v>
      </c>
      <c r="L15" s="269" t="s">
        <v>89</v>
      </c>
      <c r="M15" s="263">
        <v>8</v>
      </c>
      <c r="N15" s="263">
        <v>9</v>
      </c>
      <c r="O15" s="321">
        <v>5</v>
      </c>
      <c r="P15" s="317">
        <f t="shared" si="1"/>
        <v>0</v>
      </c>
      <c r="Q15" s="381"/>
      <c r="R15" s="395"/>
      <c r="S15" s="266"/>
      <c r="T15" s="266"/>
      <c r="U15" s="266"/>
      <c r="V15" s="260"/>
      <c r="W15" s="260"/>
      <c r="X15" s="260"/>
      <c r="Y15" s="260"/>
      <c r="Z15" s="260"/>
      <c r="AA15" s="261"/>
    </row>
    <row r="16" spans="1:27" ht="15" hidden="1" customHeight="1">
      <c r="A16" s="263" t="s">
        <v>73</v>
      </c>
      <c r="B16" s="263" t="s">
        <v>56</v>
      </c>
      <c r="C16" s="263" t="s">
        <v>56</v>
      </c>
      <c r="D16" s="263" t="s">
        <v>56</v>
      </c>
      <c r="E16" s="263" t="s">
        <v>56</v>
      </c>
      <c r="F16" s="263" t="s">
        <v>56</v>
      </c>
      <c r="G16" s="265" t="s">
        <v>40</v>
      </c>
      <c r="H16" s="263" t="s">
        <v>42</v>
      </c>
      <c r="I16" s="263" t="s">
        <v>43</v>
      </c>
      <c r="J16" s="263">
        <v>24</v>
      </c>
      <c r="K16" s="313">
        <v>17</v>
      </c>
      <c r="L16" s="269" t="s">
        <v>89</v>
      </c>
      <c r="M16" s="263">
        <v>8</v>
      </c>
      <c r="N16" s="263">
        <v>9</v>
      </c>
      <c r="O16" s="321">
        <v>5</v>
      </c>
      <c r="P16" s="317">
        <f t="shared" si="1"/>
        <v>0</v>
      </c>
      <c r="Q16" s="381"/>
      <c r="R16" s="394"/>
      <c r="S16" s="260"/>
      <c r="T16" s="260"/>
      <c r="U16" s="266"/>
      <c r="V16" s="266"/>
      <c r="W16" s="266"/>
      <c r="X16" s="266"/>
      <c r="Y16" s="266"/>
      <c r="Z16" s="266"/>
      <c r="AA16" s="281"/>
    </row>
    <row r="17" spans="1:27" ht="15" hidden="1" customHeight="1">
      <c r="A17" s="263" t="s">
        <v>74</v>
      </c>
      <c r="B17" s="263" t="s">
        <v>38</v>
      </c>
      <c r="C17" s="265" t="s">
        <v>39</v>
      </c>
      <c r="D17" s="265" t="s">
        <v>40</v>
      </c>
      <c r="E17" s="265" t="s">
        <v>47</v>
      </c>
      <c r="F17" s="265" t="s">
        <v>48</v>
      </c>
      <c r="G17" s="268" t="s">
        <v>56</v>
      </c>
      <c r="H17" s="268" t="s">
        <v>56</v>
      </c>
      <c r="I17" s="268" t="s">
        <v>56</v>
      </c>
      <c r="J17" s="263">
        <v>20</v>
      </c>
      <c r="K17" s="263">
        <v>15</v>
      </c>
      <c r="L17" s="263"/>
      <c r="M17" s="263"/>
      <c r="N17" s="263"/>
      <c r="O17" s="321"/>
      <c r="P17" s="317">
        <f t="shared" si="1"/>
        <v>0</v>
      </c>
      <c r="Q17" s="381"/>
      <c r="R17" s="394"/>
      <c r="S17" s="260"/>
      <c r="T17" s="260"/>
      <c r="U17" s="260"/>
      <c r="V17" s="260"/>
      <c r="W17" s="260"/>
      <c r="X17" s="260"/>
      <c r="Y17" s="260"/>
      <c r="Z17" s="260"/>
      <c r="AA17" s="261"/>
    </row>
    <row r="18" spans="1:27" ht="15" hidden="1" customHeight="1">
      <c r="A18" s="263" t="s">
        <v>75</v>
      </c>
      <c r="B18" s="263" t="s">
        <v>38</v>
      </c>
      <c r="C18" s="265" t="s">
        <v>39</v>
      </c>
      <c r="D18" s="265" t="s">
        <v>40</v>
      </c>
      <c r="E18" s="265" t="s">
        <v>42</v>
      </c>
      <c r="F18" s="265" t="s">
        <v>41</v>
      </c>
      <c r="G18" s="265" t="s">
        <v>40</v>
      </c>
      <c r="H18" s="263" t="s">
        <v>42</v>
      </c>
      <c r="I18" s="263" t="s">
        <v>43</v>
      </c>
      <c r="J18" s="263">
        <v>24</v>
      </c>
      <c r="K18" s="313">
        <v>17</v>
      </c>
      <c r="L18" s="269" t="s">
        <v>89</v>
      </c>
      <c r="M18" s="313">
        <v>8</v>
      </c>
      <c r="N18" s="313">
        <v>9</v>
      </c>
      <c r="O18" s="322">
        <v>5</v>
      </c>
      <c r="P18" s="317">
        <f t="shared" si="1"/>
        <v>0</v>
      </c>
      <c r="Q18" s="381"/>
      <c r="R18" s="395"/>
      <c r="S18" s="260"/>
      <c r="T18" s="260"/>
      <c r="U18" s="260"/>
      <c r="V18" s="260"/>
      <c r="W18" s="260"/>
      <c r="X18" s="260"/>
      <c r="Y18" s="260"/>
      <c r="Z18" s="260"/>
      <c r="AA18" s="261"/>
    </row>
    <row r="19" spans="1:27" ht="15" hidden="1" customHeight="1">
      <c r="A19" s="263" t="s">
        <v>76</v>
      </c>
      <c r="B19" s="263" t="s">
        <v>56</v>
      </c>
      <c r="C19" s="263" t="s">
        <v>56</v>
      </c>
      <c r="D19" s="263" t="s">
        <v>56</v>
      </c>
      <c r="E19" s="263" t="s">
        <v>56</v>
      </c>
      <c r="F19" s="263" t="s">
        <v>56</v>
      </c>
      <c r="G19" s="265" t="s">
        <v>40</v>
      </c>
      <c r="H19" s="263" t="s">
        <v>32</v>
      </c>
      <c r="I19" s="263" t="s">
        <v>43</v>
      </c>
      <c r="J19" s="313">
        <v>24</v>
      </c>
      <c r="K19" s="313">
        <v>11</v>
      </c>
      <c r="L19" s="269" t="s">
        <v>89</v>
      </c>
      <c r="M19" s="313">
        <v>2</v>
      </c>
      <c r="N19" s="313">
        <v>9</v>
      </c>
      <c r="O19" s="322">
        <v>10</v>
      </c>
      <c r="P19" s="317">
        <f t="shared" si="1"/>
        <v>0</v>
      </c>
      <c r="Q19" s="381"/>
      <c r="R19" s="396">
        <v>4125</v>
      </c>
      <c r="S19" s="267">
        <v>5500</v>
      </c>
      <c r="T19" s="267">
        <v>5000</v>
      </c>
      <c r="U19" s="267">
        <v>750</v>
      </c>
      <c r="V19" s="260"/>
      <c r="W19" s="260"/>
      <c r="X19" s="260"/>
      <c r="Y19" s="260"/>
      <c r="Z19" s="260"/>
      <c r="AA19" s="261"/>
    </row>
    <row r="20" spans="1:27" ht="15" hidden="1" customHeight="1">
      <c r="A20" s="263" t="s">
        <v>77</v>
      </c>
      <c r="B20" s="263" t="s">
        <v>56</v>
      </c>
      <c r="C20" s="263" t="s">
        <v>56</v>
      </c>
      <c r="D20" s="263" t="s">
        <v>56</v>
      </c>
      <c r="E20" s="263" t="s">
        <v>56</v>
      </c>
      <c r="F20" s="263" t="s">
        <v>56</v>
      </c>
      <c r="G20" s="265" t="s">
        <v>40</v>
      </c>
      <c r="H20" s="263" t="s">
        <v>32</v>
      </c>
      <c r="I20" s="263" t="s">
        <v>43</v>
      </c>
      <c r="J20" s="313">
        <v>24</v>
      </c>
      <c r="K20" s="313">
        <v>11</v>
      </c>
      <c r="L20" s="269" t="s">
        <v>89</v>
      </c>
      <c r="M20" s="313">
        <v>2</v>
      </c>
      <c r="N20" s="313">
        <v>9</v>
      </c>
      <c r="O20" s="322">
        <v>10</v>
      </c>
      <c r="P20" s="317">
        <f t="shared" si="1"/>
        <v>7.0000000000000009</v>
      </c>
      <c r="Q20" s="381"/>
      <c r="R20" s="394"/>
      <c r="S20" s="260"/>
      <c r="T20" s="260"/>
      <c r="U20" s="267">
        <v>3750</v>
      </c>
      <c r="V20" s="267">
        <v>4200</v>
      </c>
      <c r="W20" s="267">
        <v>4200</v>
      </c>
      <c r="X20" s="267">
        <v>4200</v>
      </c>
      <c r="Y20" s="267">
        <v>4200</v>
      </c>
      <c r="Z20" s="267">
        <v>4200</v>
      </c>
      <c r="AA20" s="280">
        <v>4200</v>
      </c>
    </row>
    <row r="21" spans="1:27" ht="15" hidden="1" customHeight="1">
      <c r="A21" s="263" t="s">
        <v>78</v>
      </c>
      <c r="B21" s="263" t="s">
        <v>38</v>
      </c>
      <c r="C21" s="265" t="s">
        <v>39</v>
      </c>
      <c r="D21" s="265" t="s">
        <v>40</v>
      </c>
      <c r="E21" s="265" t="s">
        <v>47</v>
      </c>
      <c r="F21" s="265" t="s">
        <v>48</v>
      </c>
      <c r="G21" s="268" t="s">
        <v>56</v>
      </c>
      <c r="H21" s="268" t="s">
        <v>56</v>
      </c>
      <c r="I21" s="268" t="s">
        <v>56</v>
      </c>
      <c r="J21" s="263">
        <v>20</v>
      </c>
      <c r="K21" s="263">
        <v>15</v>
      </c>
      <c r="L21" s="263"/>
      <c r="M21" s="263"/>
      <c r="N21" s="263"/>
      <c r="O21" s="321"/>
      <c r="P21" s="317">
        <f t="shared" si="1"/>
        <v>0</v>
      </c>
      <c r="Q21" s="381"/>
      <c r="R21" s="394"/>
      <c r="S21" s="260"/>
      <c r="T21" s="260"/>
      <c r="U21" s="260"/>
      <c r="V21" s="260"/>
      <c r="W21" s="260"/>
      <c r="X21" s="260"/>
      <c r="Y21" s="260"/>
      <c r="Z21" s="260"/>
      <c r="AA21" s="261"/>
    </row>
    <row r="22" spans="1:27" ht="15" hidden="1" customHeight="1">
      <c r="A22" s="263" t="s">
        <v>79</v>
      </c>
      <c r="B22" s="263" t="s">
        <v>38</v>
      </c>
      <c r="C22" s="265" t="s">
        <v>39</v>
      </c>
      <c r="D22" s="265" t="s">
        <v>40</v>
      </c>
      <c r="E22" s="265" t="s">
        <v>42</v>
      </c>
      <c r="F22" s="265" t="s">
        <v>41</v>
      </c>
      <c r="G22" s="265" t="s">
        <v>40</v>
      </c>
      <c r="H22" s="263" t="s">
        <v>42</v>
      </c>
      <c r="I22" s="263" t="s">
        <v>43</v>
      </c>
      <c r="J22" s="313">
        <v>24</v>
      </c>
      <c r="K22" s="313">
        <v>17</v>
      </c>
      <c r="L22" s="314" t="s">
        <v>89</v>
      </c>
      <c r="M22" s="313">
        <v>8</v>
      </c>
      <c r="N22" s="313">
        <v>9</v>
      </c>
      <c r="O22" s="322">
        <v>5</v>
      </c>
      <c r="P22" s="317">
        <f t="shared" si="1"/>
        <v>0</v>
      </c>
      <c r="Q22" s="381"/>
      <c r="R22" s="395"/>
      <c r="S22" s="260"/>
      <c r="T22" s="260"/>
      <c r="U22" s="260"/>
      <c r="V22" s="260"/>
      <c r="W22" s="260"/>
      <c r="X22" s="260"/>
      <c r="Y22" s="260"/>
      <c r="Z22" s="260"/>
      <c r="AA22" s="261"/>
    </row>
    <row r="23" spans="1:27" ht="15" hidden="1" customHeight="1">
      <c r="A23" s="263" t="s">
        <v>80</v>
      </c>
      <c r="B23" s="263" t="s">
        <v>56</v>
      </c>
      <c r="C23" s="263" t="s">
        <v>56</v>
      </c>
      <c r="D23" s="263" t="s">
        <v>56</v>
      </c>
      <c r="E23" s="263" t="s">
        <v>56</v>
      </c>
      <c r="F23" s="263" t="s">
        <v>56</v>
      </c>
      <c r="G23" s="265" t="s">
        <v>40</v>
      </c>
      <c r="H23" s="263" t="s">
        <v>32</v>
      </c>
      <c r="I23" s="263" t="s">
        <v>43</v>
      </c>
      <c r="J23" s="313">
        <v>24</v>
      </c>
      <c r="K23" s="313">
        <v>11</v>
      </c>
      <c r="L23" s="314" t="s">
        <v>89</v>
      </c>
      <c r="M23" s="313">
        <v>2</v>
      </c>
      <c r="N23" s="313">
        <v>9</v>
      </c>
      <c r="O23" s="322">
        <v>10</v>
      </c>
      <c r="P23" s="317">
        <f t="shared" si="1"/>
        <v>0.49999999999999994</v>
      </c>
      <c r="Q23" s="381"/>
      <c r="R23" s="396">
        <v>3375</v>
      </c>
      <c r="S23" s="267">
        <v>4500</v>
      </c>
      <c r="T23" s="267">
        <v>4000</v>
      </c>
      <c r="U23" s="267">
        <v>3800</v>
      </c>
      <c r="V23" s="267">
        <v>300</v>
      </c>
      <c r="W23" s="267">
        <v>300</v>
      </c>
      <c r="X23" s="267">
        <v>300</v>
      </c>
      <c r="Y23" s="267">
        <v>300</v>
      </c>
      <c r="Z23" s="267">
        <v>300</v>
      </c>
      <c r="AA23" s="280">
        <v>300</v>
      </c>
    </row>
    <row r="24" spans="1:27" ht="15" hidden="1" customHeight="1" thickBot="1">
      <c r="A24" s="264" t="s">
        <v>81</v>
      </c>
      <c r="B24" s="264" t="s">
        <v>56</v>
      </c>
      <c r="C24" s="264" t="s">
        <v>56</v>
      </c>
      <c r="D24" s="264" t="s">
        <v>56</v>
      </c>
      <c r="E24" s="264" t="s">
        <v>56</v>
      </c>
      <c r="F24" s="264" t="s">
        <v>56</v>
      </c>
      <c r="G24" s="273" t="s">
        <v>40</v>
      </c>
      <c r="H24" s="264" t="s">
        <v>32</v>
      </c>
      <c r="I24" s="264" t="s">
        <v>43</v>
      </c>
      <c r="J24" s="315">
        <v>24</v>
      </c>
      <c r="K24" s="315">
        <v>11</v>
      </c>
      <c r="L24" s="314" t="s">
        <v>89</v>
      </c>
      <c r="M24" s="315">
        <v>2</v>
      </c>
      <c r="N24" s="315">
        <v>9</v>
      </c>
      <c r="O24" s="323">
        <v>10</v>
      </c>
      <c r="P24" s="317">
        <f t="shared" si="1"/>
        <v>5.333333333333333</v>
      </c>
      <c r="Q24" s="382"/>
      <c r="R24" s="397"/>
      <c r="S24" s="262"/>
      <c r="T24" s="262"/>
      <c r="U24" s="262"/>
      <c r="V24" s="285">
        <v>3200</v>
      </c>
      <c r="W24" s="285">
        <v>3200</v>
      </c>
      <c r="X24" s="285">
        <v>3200</v>
      </c>
      <c r="Y24" s="285">
        <v>3200</v>
      </c>
      <c r="Z24" s="285">
        <v>3200</v>
      </c>
      <c r="AA24" s="286">
        <v>3200</v>
      </c>
    </row>
    <row r="25" spans="1:27" ht="15" hidden="1" customHeight="1" thickBot="1">
      <c r="A25" s="362" t="s">
        <v>30</v>
      </c>
      <c r="B25" s="274"/>
      <c r="C25" s="275"/>
      <c r="D25" s="275"/>
      <c r="E25" s="275"/>
      <c r="F25" s="275"/>
      <c r="G25" s="274"/>
      <c r="H25" s="274"/>
      <c r="I25" s="274"/>
      <c r="J25" s="274"/>
      <c r="K25" s="274"/>
      <c r="L25" s="274"/>
      <c r="M25" s="274"/>
      <c r="N25" s="274"/>
      <c r="O25" s="324"/>
      <c r="P25" s="318"/>
      <c r="Q25" s="274"/>
      <c r="R25" s="425"/>
      <c r="S25" s="356"/>
      <c r="T25" s="356"/>
      <c r="U25" s="356"/>
      <c r="V25" s="356"/>
      <c r="W25" s="356"/>
      <c r="X25" s="356"/>
      <c r="Y25" s="356"/>
      <c r="Z25" s="356"/>
      <c r="AA25" s="426"/>
    </row>
    <row r="26" spans="1:27" ht="15" hidden="1" customHeight="1">
      <c r="A26" s="292" t="s">
        <v>82</v>
      </c>
      <c r="B26" s="269" t="s">
        <v>53</v>
      </c>
      <c r="C26" s="270" t="s">
        <v>39</v>
      </c>
      <c r="D26" s="270" t="s">
        <v>44</v>
      </c>
      <c r="E26" s="293" t="s">
        <v>47</v>
      </c>
      <c r="F26" s="270" t="s">
        <v>48</v>
      </c>
      <c r="G26" s="290" t="s">
        <v>56</v>
      </c>
      <c r="H26" s="290" t="s">
        <v>56</v>
      </c>
      <c r="I26" s="290" t="s">
        <v>56</v>
      </c>
      <c r="J26" s="269">
        <v>36</v>
      </c>
      <c r="K26" s="269">
        <v>11</v>
      </c>
      <c r="L26" s="269"/>
      <c r="M26" s="269"/>
      <c r="N26" s="269"/>
      <c r="O26" s="320"/>
      <c r="P26" s="317">
        <f>V26/250/J26*O26</f>
        <v>0</v>
      </c>
      <c r="Q26" s="381"/>
      <c r="R26" s="398"/>
      <c r="S26" s="399"/>
      <c r="T26" s="399"/>
      <c r="U26" s="399"/>
      <c r="V26" s="399"/>
      <c r="W26" s="399"/>
      <c r="X26" s="399"/>
      <c r="Y26" s="399"/>
      <c r="Z26" s="399"/>
      <c r="AA26" s="400"/>
    </row>
    <row r="27" spans="1:27" ht="15" hidden="1" customHeight="1">
      <c r="A27" s="279" t="s">
        <v>83</v>
      </c>
      <c r="B27" s="263" t="s">
        <v>53</v>
      </c>
      <c r="C27" s="265" t="s">
        <v>39</v>
      </c>
      <c r="D27" s="265" t="s">
        <v>44</v>
      </c>
      <c r="E27" s="259" t="s">
        <v>32</v>
      </c>
      <c r="F27" s="265" t="s">
        <v>48</v>
      </c>
      <c r="G27" s="265" t="s">
        <v>44</v>
      </c>
      <c r="H27" s="263" t="s">
        <v>32</v>
      </c>
      <c r="I27" s="263" t="s">
        <v>48</v>
      </c>
      <c r="J27" s="313">
        <v>40</v>
      </c>
      <c r="K27" s="313">
        <v>10</v>
      </c>
      <c r="L27" s="269" t="s">
        <v>89</v>
      </c>
      <c r="M27" s="313">
        <v>3</v>
      </c>
      <c r="N27" s="313">
        <v>7</v>
      </c>
      <c r="O27" s="322">
        <v>5</v>
      </c>
      <c r="P27" s="317">
        <f>V27/250/J27*O27</f>
        <v>17.5</v>
      </c>
      <c r="Q27" s="381"/>
      <c r="R27" s="401">
        <v>16000</v>
      </c>
      <c r="S27" s="267">
        <v>17500</v>
      </c>
      <c r="T27" s="267">
        <v>19000</v>
      </c>
      <c r="U27" s="267">
        <v>27000</v>
      </c>
      <c r="V27" s="267">
        <v>35000</v>
      </c>
      <c r="W27" s="267">
        <v>35000</v>
      </c>
      <c r="X27" s="267">
        <v>35000</v>
      </c>
      <c r="Y27" s="267">
        <v>35000</v>
      </c>
      <c r="Z27" s="267">
        <v>35000</v>
      </c>
      <c r="AA27" s="280">
        <v>35000</v>
      </c>
    </row>
    <row r="28" spans="1:27" ht="15" hidden="1" customHeight="1">
      <c r="A28" s="279" t="s">
        <v>0</v>
      </c>
      <c r="B28" s="263" t="s">
        <v>53</v>
      </c>
      <c r="C28" s="265" t="s">
        <v>39</v>
      </c>
      <c r="D28" s="265" t="s">
        <v>44</v>
      </c>
      <c r="E28" s="265" t="s">
        <v>47</v>
      </c>
      <c r="F28" s="265" t="s">
        <v>48</v>
      </c>
      <c r="G28" s="265" t="s">
        <v>44</v>
      </c>
      <c r="H28" s="263" t="s">
        <v>42</v>
      </c>
      <c r="I28" s="263" t="s">
        <v>48</v>
      </c>
      <c r="J28" s="313">
        <v>24</v>
      </c>
      <c r="K28" s="313">
        <v>14</v>
      </c>
      <c r="L28" s="269" t="s">
        <v>89</v>
      </c>
      <c r="M28" s="313">
        <v>8</v>
      </c>
      <c r="N28" s="313">
        <v>6</v>
      </c>
      <c r="O28" s="322">
        <v>5</v>
      </c>
      <c r="P28" s="317">
        <f t="shared" ref="P28:P36" si="2">V28/250/J28*O28</f>
        <v>0</v>
      </c>
      <c r="Q28" s="381"/>
      <c r="R28" s="395"/>
      <c r="S28" s="266"/>
      <c r="T28" s="266"/>
      <c r="U28" s="266"/>
      <c r="V28" s="266"/>
      <c r="W28" s="266"/>
      <c r="X28" s="266"/>
      <c r="Y28" s="266"/>
      <c r="Z28" s="266"/>
      <c r="AA28" s="281"/>
    </row>
    <row r="29" spans="1:27" ht="15" hidden="1" customHeight="1">
      <c r="A29" s="279" t="s">
        <v>1</v>
      </c>
      <c r="B29" s="263" t="s">
        <v>53</v>
      </c>
      <c r="C29" s="265" t="s">
        <v>39</v>
      </c>
      <c r="D29" s="265" t="s">
        <v>44</v>
      </c>
      <c r="E29" s="265" t="s">
        <v>47</v>
      </c>
      <c r="F29" s="265" t="s">
        <v>48</v>
      </c>
      <c r="G29" s="265" t="s">
        <v>44</v>
      </c>
      <c r="H29" s="263" t="s">
        <v>42</v>
      </c>
      <c r="I29" s="263" t="s">
        <v>48</v>
      </c>
      <c r="J29" s="263">
        <v>24</v>
      </c>
      <c r="K29" s="313">
        <v>14</v>
      </c>
      <c r="L29" s="314" t="s">
        <v>89</v>
      </c>
      <c r="M29" s="313">
        <v>8</v>
      </c>
      <c r="N29" s="313">
        <v>6</v>
      </c>
      <c r="O29" s="322">
        <v>5</v>
      </c>
      <c r="P29" s="317">
        <f t="shared" si="2"/>
        <v>0</v>
      </c>
      <c r="Q29" s="381"/>
      <c r="R29" s="395"/>
      <c r="S29" s="266"/>
      <c r="T29" s="266"/>
      <c r="U29" s="266"/>
      <c r="V29" s="266"/>
      <c r="W29" s="266"/>
      <c r="X29" s="266"/>
      <c r="Y29" s="266"/>
      <c r="Z29" s="266"/>
      <c r="AA29" s="281"/>
    </row>
    <row r="30" spans="1:27" ht="15" hidden="1" customHeight="1">
      <c r="A30" s="279" t="s">
        <v>84</v>
      </c>
      <c r="B30" s="263" t="s">
        <v>53</v>
      </c>
      <c r="C30" s="265" t="s">
        <v>39</v>
      </c>
      <c r="D30" s="265" t="s">
        <v>44</v>
      </c>
      <c r="E30" s="265" t="s">
        <v>47</v>
      </c>
      <c r="F30" s="265" t="s">
        <v>48</v>
      </c>
      <c r="G30" s="268" t="s">
        <v>56</v>
      </c>
      <c r="H30" s="268" t="s">
        <v>56</v>
      </c>
      <c r="I30" s="268" t="s">
        <v>56</v>
      </c>
      <c r="J30" s="263">
        <v>39</v>
      </c>
      <c r="K30" s="263">
        <v>15</v>
      </c>
      <c r="L30" s="263"/>
      <c r="M30" s="263"/>
      <c r="N30" s="263"/>
      <c r="O30" s="322"/>
      <c r="P30" s="317">
        <f t="shared" si="2"/>
        <v>0</v>
      </c>
      <c r="Q30" s="381"/>
      <c r="R30" s="394"/>
      <c r="S30" s="260"/>
      <c r="T30" s="260"/>
      <c r="U30" s="260"/>
      <c r="V30" s="260"/>
      <c r="W30" s="260"/>
      <c r="X30" s="260"/>
      <c r="Y30" s="260"/>
      <c r="Z30" s="260"/>
      <c r="AA30" s="261"/>
    </row>
    <row r="31" spans="1:27" ht="15" hidden="1" customHeight="1">
      <c r="A31" s="279" t="s">
        <v>85</v>
      </c>
      <c r="B31" s="263" t="s">
        <v>53</v>
      </c>
      <c r="C31" s="265" t="s">
        <v>39</v>
      </c>
      <c r="D31" s="265" t="s">
        <v>44</v>
      </c>
      <c r="E31" s="265" t="s">
        <v>32</v>
      </c>
      <c r="F31" s="265" t="s">
        <v>48</v>
      </c>
      <c r="G31" s="265" t="s">
        <v>44</v>
      </c>
      <c r="H31" s="263" t="s">
        <v>32</v>
      </c>
      <c r="I31" s="263" t="s">
        <v>48</v>
      </c>
      <c r="J31" s="313">
        <v>40</v>
      </c>
      <c r="K31" s="313">
        <v>10</v>
      </c>
      <c r="L31" s="269" t="s">
        <v>89</v>
      </c>
      <c r="M31" s="313">
        <v>4</v>
      </c>
      <c r="N31" s="313">
        <v>6</v>
      </c>
      <c r="O31" s="322">
        <v>5</v>
      </c>
      <c r="P31" s="317">
        <f t="shared" si="2"/>
        <v>12.5</v>
      </c>
      <c r="Q31" s="381"/>
      <c r="R31" s="396">
        <v>11000</v>
      </c>
      <c r="S31" s="267">
        <v>12000</v>
      </c>
      <c r="T31" s="267">
        <v>13000</v>
      </c>
      <c r="U31" s="267">
        <v>19000</v>
      </c>
      <c r="V31" s="267">
        <v>25000</v>
      </c>
      <c r="W31" s="267">
        <v>25000</v>
      </c>
      <c r="X31" s="267">
        <v>25000</v>
      </c>
      <c r="Y31" s="267">
        <v>25000</v>
      </c>
      <c r="Z31" s="267">
        <v>25000</v>
      </c>
      <c r="AA31" s="280">
        <v>25000</v>
      </c>
    </row>
    <row r="32" spans="1:27" ht="15" hidden="1" customHeight="1">
      <c r="A32" s="279" t="s">
        <v>2</v>
      </c>
      <c r="B32" s="263" t="s">
        <v>45</v>
      </c>
      <c r="C32" s="265" t="s">
        <v>39</v>
      </c>
      <c r="D32" s="265" t="s">
        <v>44</v>
      </c>
      <c r="E32" s="265" t="s">
        <v>47</v>
      </c>
      <c r="F32" s="265" t="s">
        <v>48</v>
      </c>
      <c r="G32" s="265" t="s">
        <v>44</v>
      </c>
      <c r="H32" s="263" t="s">
        <v>42</v>
      </c>
      <c r="I32" s="263" t="s">
        <v>48</v>
      </c>
      <c r="J32" s="263">
        <v>40</v>
      </c>
      <c r="K32" s="313">
        <v>16</v>
      </c>
      <c r="L32" s="269" t="s">
        <v>89</v>
      </c>
      <c r="M32" s="313">
        <v>10</v>
      </c>
      <c r="N32" s="313">
        <v>6</v>
      </c>
      <c r="O32" s="322">
        <v>5</v>
      </c>
      <c r="P32" s="317">
        <f t="shared" si="2"/>
        <v>0</v>
      </c>
      <c r="Q32" s="381"/>
      <c r="R32" s="395"/>
      <c r="S32" s="266"/>
      <c r="T32" s="266"/>
      <c r="U32" s="266"/>
      <c r="V32" s="266"/>
      <c r="W32" s="266"/>
      <c r="X32" s="266"/>
      <c r="Y32" s="266"/>
      <c r="Z32" s="266"/>
      <c r="AA32" s="281"/>
    </row>
    <row r="33" spans="1:27" ht="15" hidden="1" customHeight="1">
      <c r="A33" s="279" t="s">
        <v>3</v>
      </c>
      <c r="B33" s="263" t="s">
        <v>45</v>
      </c>
      <c r="C33" s="265" t="s">
        <v>39</v>
      </c>
      <c r="D33" s="265" t="s">
        <v>44</v>
      </c>
      <c r="E33" s="265" t="s">
        <v>47</v>
      </c>
      <c r="F33" s="265" t="s">
        <v>48</v>
      </c>
      <c r="G33" s="265" t="s">
        <v>44</v>
      </c>
      <c r="H33" s="263" t="s">
        <v>42</v>
      </c>
      <c r="I33" s="263" t="s">
        <v>48</v>
      </c>
      <c r="J33" s="313">
        <v>24</v>
      </c>
      <c r="K33" s="313">
        <v>14</v>
      </c>
      <c r="L33" s="269" t="s">
        <v>89</v>
      </c>
      <c r="M33" s="313">
        <v>8</v>
      </c>
      <c r="N33" s="313">
        <v>6</v>
      </c>
      <c r="O33" s="322">
        <v>5</v>
      </c>
      <c r="P33" s="317">
        <f t="shared" si="2"/>
        <v>0</v>
      </c>
      <c r="Q33" s="381"/>
      <c r="R33" s="395"/>
      <c r="S33" s="266"/>
      <c r="T33" s="266"/>
      <c r="U33" s="266"/>
      <c r="V33" s="266"/>
      <c r="W33" s="266"/>
      <c r="X33" s="266"/>
      <c r="Y33" s="266"/>
      <c r="Z33" s="266"/>
      <c r="AA33" s="281"/>
    </row>
    <row r="34" spans="1:27" ht="15" hidden="1" customHeight="1">
      <c r="A34" s="279" t="s">
        <v>23</v>
      </c>
      <c r="B34" s="263" t="s">
        <v>56</v>
      </c>
      <c r="C34" s="263" t="s">
        <v>56</v>
      </c>
      <c r="D34" s="263" t="s">
        <v>56</v>
      </c>
      <c r="E34" s="263" t="s">
        <v>56</v>
      </c>
      <c r="F34" s="263" t="s">
        <v>56</v>
      </c>
      <c r="G34" s="313" t="s">
        <v>94</v>
      </c>
      <c r="H34" s="263" t="s">
        <v>32</v>
      </c>
      <c r="I34" s="263" t="s">
        <v>49</v>
      </c>
      <c r="J34" s="316">
        <v>40</v>
      </c>
      <c r="K34" s="316">
        <v>10</v>
      </c>
      <c r="L34" s="269" t="s">
        <v>93</v>
      </c>
      <c r="M34" s="313">
        <v>4</v>
      </c>
      <c r="N34" s="313">
        <v>6</v>
      </c>
      <c r="O34" s="322">
        <v>5</v>
      </c>
      <c r="P34" s="317">
        <f t="shared" si="2"/>
        <v>17.5</v>
      </c>
      <c r="Q34" s="381"/>
      <c r="R34" s="396">
        <v>27000</v>
      </c>
      <c r="S34" s="267">
        <v>28500</v>
      </c>
      <c r="T34" s="267">
        <v>30000</v>
      </c>
      <c r="U34" s="267">
        <v>32000</v>
      </c>
      <c r="V34" s="267">
        <v>35000</v>
      </c>
      <c r="W34" s="267">
        <v>35000</v>
      </c>
      <c r="X34" s="267">
        <v>35000</v>
      </c>
      <c r="Y34" s="267">
        <v>35000</v>
      </c>
      <c r="Z34" s="267">
        <v>35000</v>
      </c>
      <c r="AA34" s="280">
        <v>35000</v>
      </c>
    </row>
    <row r="35" spans="1:27" ht="15" hidden="1" customHeight="1">
      <c r="A35" s="279" t="s">
        <v>24</v>
      </c>
      <c r="B35" s="263" t="s">
        <v>56</v>
      </c>
      <c r="C35" s="263" t="s">
        <v>56</v>
      </c>
      <c r="D35" s="263" t="s">
        <v>56</v>
      </c>
      <c r="E35" s="263" t="s">
        <v>56</v>
      </c>
      <c r="F35" s="263" t="s">
        <v>56</v>
      </c>
      <c r="G35" s="313" t="s">
        <v>94</v>
      </c>
      <c r="H35" s="263" t="s">
        <v>32</v>
      </c>
      <c r="I35" s="263" t="s">
        <v>49</v>
      </c>
      <c r="J35" s="316">
        <v>40</v>
      </c>
      <c r="K35" s="316">
        <v>10</v>
      </c>
      <c r="L35" s="269" t="s">
        <v>93</v>
      </c>
      <c r="M35" s="313">
        <v>3</v>
      </c>
      <c r="N35" s="313">
        <v>7</v>
      </c>
      <c r="O35" s="322">
        <v>5</v>
      </c>
      <c r="P35" s="317">
        <f t="shared" si="2"/>
        <v>7.5</v>
      </c>
      <c r="Q35" s="381"/>
      <c r="R35" s="396">
        <v>13000</v>
      </c>
      <c r="S35" s="267">
        <v>13500</v>
      </c>
      <c r="T35" s="267">
        <v>14000</v>
      </c>
      <c r="U35" s="267">
        <v>14500</v>
      </c>
      <c r="V35" s="267">
        <v>15000</v>
      </c>
      <c r="W35" s="267">
        <v>15000</v>
      </c>
      <c r="X35" s="267">
        <v>15000</v>
      </c>
      <c r="Y35" s="267">
        <v>15000</v>
      </c>
      <c r="Z35" s="267">
        <v>15000</v>
      </c>
      <c r="AA35" s="280">
        <v>15000</v>
      </c>
    </row>
    <row r="36" spans="1:27" ht="15" hidden="1" customHeight="1" thickBot="1">
      <c r="A36" s="282" t="s">
        <v>25</v>
      </c>
      <c r="B36" s="283" t="s">
        <v>56</v>
      </c>
      <c r="C36" s="283" t="s">
        <v>56</v>
      </c>
      <c r="D36" s="283" t="s">
        <v>56</v>
      </c>
      <c r="E36" s="283" t="s">
        <v>56</v>
      </c>
      <c r="F36" s="283" t="s">
        <v>56</v>
      </c>
      <c r="G36" s="265" t="s">
        <v>44</v>
      </c>
      <c r="H36" s="283" t="s">
        <v>32</v>
      </c>
      <c r="I36" s="283" t="s">
        <v>49</v>
      </c>
      <c r="J36" s="316">
        <v>40</v>
      </c>
      <c r="K36" s="316">
        <v>10</v>
      </c>
      <c r="L36" s="269" t="s">
        <v>89</v>
      </c>
      <c r="M36" s="313">
        <v>3</v>
      </c>
      <c r="N36" s="313">
        <v>7</v>
      </c>
      <c r="O36" s="322">
        <v>5</v>
      </c>
      <c r="P36" s="317">
        <f t="shared" si="2"/>
        <v>7.5</v>
      </c>
      <c r="Q36" s="382"/>
      <c r="R36" s="402">
        <v>13000</v>
      </c>
      <c r="S36" s="285">
        <v>13500</v>
      </c>
      <c r="T36" s="285">
        <v>14000</v>
      </c>
      <c r="U36" s="285">
        <v>14500</v>
      </c>
      <c r="V36" s="285">
        <v>15000</v>
      </c>
      <c r="W36" s="285">
        <v>15000</v>
      </c>
      <c r="X36" s="285">
        <v>15000</v>
      </c>
      <c r="Y36" s="285">
        <v>15000</v>
      </c>
      <c r="Z36" s="285">
        <v>15000</v>
      </c>
      <c r="AA36" s="286">
        <v>15000</v>
      </c>
    </row>
    <row r="37" spans="1:27" ht="15" customHeight="1" thickBot="1">
      <c r="A37" s="363" t="s">
        <v>5</v>
      </c>
      <c r="B37" s="329"/>
      <c r="C37" s="330"/>
      <c r="D37" s="330"/>
      <c r="E37" s="330"/>
      <c r="F37" s="330"/>
      <c r="G37" s="329"/>
      <c r="H37" s="329"/>
      <c r="I37" s="329"/>
      <c r="J37" s="332"/>
      <c r="K37" s="332"/>
      <c r="L37" s="332"/>
      <c r="M37" s="332"/>
      <c r="N37" s="332"/>
      <c r="O37" s="333"/>
      <c r="P37" s="334"/>
      <c r="Q37" s="332"/>
      <c r="R37" s="425"/>
      <c r="S37" s="356"/>
      <c r="T37" s="356"/>
      <c r="U37" s="356"/>
      <c r="V37" s="356"/>
      <c r="W37" s="356"/>
      <c r="X37" s="356"/>
      <c r="Y37" s="356"/>
      <c r="Z37" s="356"/>
      <c r="AA37" s="426"/>
    </row>
    <row r="38" spans="1:27" ht="15" customHeight="1">
      <c r="A38" s="336" t="s">
        <v>26</v>
      </c>
      <c r="B38" s="337" t="s">
        <v>60</v>
      </c>
      <c r="C38" s="338" t="s">
        <v>39</v>
      </c>
      <c r="D38" s="338" t="s">
        <v>44</v>
      </c>
      <c r="E38" s="338" t="s">
        <v>32</v>
      </c>
      <c r="F38" s="338" t="s">
        <v>48</v>
      </c>
      <c r="G38" s="338" t="s">
        <v>44</v>
      </c>
      <c r="H38" s="337" t="s">
        <v>32</v>
      </c>
      <c r="I38" s="337" t="s">
        <v>43</v>
      </c>
      <c r="J38" s="337">
        <v>12</v>
      </c>
      <c r="K38" s="337">
        <v>5</v>
      </c>
      <c r="L38" s="337" t="s">
        <v>89</v>
      </c>
      <c r="M38" s="340">
        <v>1.25</v>
      </c>
      <c r="N38" s="340">
        <v>3.75</v>
      </c>
      <c r="O38" s="341">
        <v>5</v>
      </c>
      <c r="P38" s="342">
        <f>V38/250/J38*O38</f>
        <v>36.666666666666664</v>
      </c>
      <c r="Q38" s="383"/>
      <c r="R38" s="404">
        <v>20500</v>
      </c>
      <c r="S38" s="339">
        <v>21000</v>
      </c>
      <c r="T38" s="339">
        <v>21400</v>
      </c>
      <c r="U38" s="339">
        <v>21700</v>
      </c>
      <c r="V38" s="339">
        <v>22000</v>
      </c>
      <c r="W38" s="339">
        <v>22000</v>
      </c>
      <c r="X38" s="339">
        <v>22000</v>
      </c>
      <c r="Y38" s="339">
        <v>22000</v>
      </c>
      <c r="Z38" s="339">
        <v>22000</v>
      </c>
      <c r="AA38" s="343">
        <v>22000</v>
      </c>
    </row>
    <row r="39" spans="1:27" ht="15" customHeight="1">
      <c r="A39" s="279" t="s">
        <v>27</v>
      </c>
      <c r="B39" s="263" t="s">
        <v>60</v>
      </c>
      <c r="C39" s="265" t="s">
        <v>39</v>
      </c>
      <c r="D39" s="265" t="s">
        <v>44</v>
      </c>
      <c r="E39" s="265" t="s">
        <v>32</v>
      </c>
      <c r="F39" s="265" t="s">
        <v>48</v>
      </c>
      <c r="G39" s="265" t="s">
        <v>44</v>
      </c>
      <c r="H39" s="263" t="s">
        <v>32</v>
      </c>
      <c r="I39" s="263" t="s">
        <v>43</v>
      </c>
      <c r="J39" s="263">
        <v>12</v>
      </c>
      <c r="K39" s="263">
        <v>5</v>
      </c>
      <c r="L39" s="263" t="s">
        <v>89</v>
      </c>
      <c r="M39" s="313">
        <v>1.25</v>
      </c>
      <c r="N39" s="313">
        <v>3.75</v>
      </c>
      <c r="O39" s="322">
        <v>5</v>
      </c>
      <c r="P39" s="335">
        <f>V39/250/J39*O39</f>
        <v>15</v>
      </c>
      <c r="Q39" s="384"/>
      <c r="R39" s="396">
        <v>7800</v>
      </c>
      <c r="S39" s="267">
        <v>8000</v>
      </c>
      <c r="T39" s="267">
        <v>8300</v>
      </c>
      <c r="U39" s="267">
        <v>8700</v>
      </c>
      <c r="V39" s="267">
        <v>9000</v>
      </c>
      <c r="W39" s="267">
        <v>9000</v>
      </c>
      <c r="X39" s="267">
        <v>9000</v>
      </c>
      <c r="Y39" s="267">
        <v>9000</v>
      </c>
      <c r="Z39" s="267">
        <v>9000</v>
      </c>
      <c r="AA39" s="280">
        <v>9000</v>
      </c>
    </row>
    <row r="40" spans="1:27" ht="15" customHeight="1">
      <c r="A40" s="279" t="s">
        <v>95</v>
      </c>
      <c r="B40" s="263" t="s">
        <v>60</v>
      </c>
      <c r="C40" s="265" t="s">
        <v>39</v>
      </c>
      <c r="D40" s="265" t="s">
        <v>44</v>
      </c>
      <c r="E40" s="265" t="s">
        <v>32</v>
      </c>
      <c r="F40" s="265"/>
      <c r="G40" s="265" t="s">
        <v>44</v>
      </c>
      <c r="H40" s="263" t="s">
        <v>32</v>
      </c>
      <c r="I40" s="263" t="s">
        <v>43</v>
      </c>
      <c r="J40" s="263">
        <v>12</v>
      </c>
      <c r="K40" s="263">
        <v>5</v>
      </c>
      <c r="L40" s="263" t="s">
        <v>89</v>
      </c>
      <c r="M40" s="313">
        <v>1.25</v>
      </c>
      <c r="N40" s="313">
        <v>3.75</v>
      </c>
      <c r="O40" s="322">
        <v>5</v>
      </c>
      <c r="P40" s="335">
        <f>V40/250/J40*O40</f>
        <v>16.666666666666668</v>
      </c>
      <c r="Q40" s="384"/>
      <c r="R40" s="396"/>
      <c r="S40" s="267"/>
      <c r="T40" s="267"/>
      <c r="U40" s="267"/>
      <c r="V40" s="267">
        <v>10000</v>
      </c>
      <c r="W40" s="267">
        <v>10000</v>
      </c>
      <c r="X40" s="267">
        <v>10000</v>
      </c>
      <c r="Y40" s="267">
        <v>10000</v>
      </c>
      <c r="Z40" s="267">
        <v>10000</v>
      </c>
      <c r="AA40" s="280">
        <v>10000</v>
      </c>
    </row>
    <row r="41" spans="1:27" ht="15" customHeight="1" thickBot="1">
      <c r="A41" s="282" t="s">
        <v>96</v>
      </c>
      <c r="B41" s="283" t="s">
        <v>60</v>
      </c>
      <c r="C41" s="284" t="s">
        <v>39</v>
      </c>
      <c r="D41" s="284" t="s">
        <v>44</v>
      </c>
      <c r="E41" s="284" t="s">
        <v>32</v>
      </c>
      <c r="F41" s="284"/>
      <c r="G41" s="284" t="s">
        <v>44</v>
      </c>
      <c r="H41" s="283" t="s">
        <v>32</v>
      </c>
      <c r="I41" s="283" t="s">
        <v>43</v>
      </c>
      <c r="J41" s="283">
        <v>12</v>
      </c>
      <c r="K41" s="283">
        <v>5</v>
      </c>
      <c r="L41" s="283" t="s">
        <v>89</v>
      </c>
      <c r="M41" s="319">
        <v>1.25</v>
      </c>
      <c r="N41" s="319">
        <v>3.75</v>
      </c>
      <c r="O41" s="326">
        <v>5</v>
      </c>
      <c r="P41" s="344">
        <f>V41/250/J41*O41</f>
        <v>15</v>
      </c>
      <c r="Q41" s="385"/>
      <c r="R41" s="402"/>
      <c r="S41" s="285"/>
      <c r="T41" s="285"/>
      <c r="U41" s="285"/>
      <c r="V41" s="285">
        <v>9000</v>
      </c>
      <c r="W41" s="285">
        <v>9000</v>
      </c>
      <c r="X41" s="285">
        <v>9000</v>
      </c>
      <c r="Y41" s="285">
        <v>9000</v>
      </c>
      <c r="Z41" s="285">
        <v>9000</v>
      </c>
      <c r="AA41" s="286">
        <v>9000</v>
      </c>
    </row>
    <row r="42" spans="1:27" ht="15" customHeight="1" thickBot="1">
      <c r="A42" s="362" t="s">
        <v>6</v>
      </c>
      <c r="B42" s="274"/>
      <c r="C42" s="275"/>
      <c r="D42" s="275"/>
      <c r="E42" s="275"/>
      <c r="F42" s="275"/>
      <c r="G42" s="274"/>
      <c r="H42" s="274"/>
      <c r="I42" s="274"/>
      <c r="J42" s="274"/>
      <c r="K42" s="274"/>
      <c r="L42" s="274"/>
      <c r="M42" s="274"/>
      <c r="N42" s="274"/>
      <c r="O42" s="324"/>
      <c r="P42" s="318"/>
      <c r="Q42" s="274"/>
      <c r="R42" s="425"/>
      <c r="S42" s="356"/>
      <c r="T42" s="356"/>
      <c r="U42" s="356"/>
      <c r="V42" s="356"/>
      <c r="W42" s="356"/>
      <c r="X42" s="356"/>
      <c r="Y42" s="356"/>
      <c r="Z42" s="356"/>
      <c r="AA42" s="426"/>
    </row>
    <row r="43" spans="1:27" ht="15" customHeight="1">
      <c r="A43" s="289" t="s">
        <v>8</v>
      </c>
      <c r="B43" s="290" t="s">
        <v>61</v>
      </c>
      <c r="C43" s="291" t="s">
        <v>50</v>
      </c>
      <c r="D43" s="291" t="s">
        <v>48</v>
      </c>
      <c r="E43" s="291" t="s">
        <v>47</v>
      </c>
      <c r="F43" s="291" t="s">
        <v>48</v>
      </c>
      <c r="G43" s="269" t="s">
        <v>43</v>
      </c>
      <c r="H43" s="290" t="s">
        <v>42</v>
      </c>
      <c r="I43" s="269" t="s">
        <v>43</v>
      </c>
      <c r="J43" s="314">
        <v>24</v>
      </c>
      <c r="K43" s="314">
        <v>20</v>
      </c>
      <c r="L43" s="314" t="s">
        <v>89</v>
      </c>
      <c r="M43" s="314">
        <v>12</v>
      </c>
      <c r="N43" s="314">
        <v>8</v>
      </c>
      <c r="O43" s="325">
        <v>5</v>
      </c>
      <c r="P43" s="317">
        <f>V43/250/J43*O43</f>
        <v>0</v>
      </c>
      <c r="Q43" s="381"/>
      <c r="R43" s="137"/>
      <c r="S43" s="138"/>
      <c r="T43" s="138"/>
      <c r="U43" s="138"/>
      <c r="V43" s="138"/>
      <c r="W43" s="138"/>
      <c r="X43" s="138"/>
      <c r="Y43" s="138"/>
      <c r="Z43" s="138"/>
      <c r="AA43" s="139"/>
    </row>
    <row r="44" spans="1:27" ht="15" customHeight="1">
      <c r="A44" s="287" t="s">
        <v>9</v>
      </c>
      <c r="B44" s="263" t="s">
        <v>56</v>
      </c>
      <c r="C44" s="263" t="s">
        <v>56</v>
      </c>
      <c r="D44" s="263" t="s">
        <v>56</v>
      </c>
      <c r="E44" s="263" t="s">
        <v>56</v>
      </c>
      <c r="F44" s="263" t="s">
        <v>56</v>
      </c>
      <c r="G44" s="268" t="s">
        <v>56</v>
      </c>
      <c r="H44" s="268" t="s">
        <v>56</v>
      </c>
      <c r="I44" s="268" t="s">
        <v>56</v>
      </c>
      <c r="J44" s="263">
        <v>24</v>
      </c>
      <c r="K44" s="268">
        <v>7</v>
      </c>
      <c r="L44" s="268"/>
      <c r="M44" s="268"/>
      <c r="N44" s="268"/>
      <c r="O44" s="327"/>
      <c r="P44" s="317">
        <f>V44/250/J44*O44</f>
        <v>0</v>
      </c>
      <c r="Q44" s="381"/>
      <c r="R44" s="405"/>
      <c r="S44" s="265"/>
      <c r="T44" s="265"/>
      <c r="U44" s="265"/>
      <c r="V44" s="265"/>
      <c r="W44" s="265"/>
      <c r="X44" s="265"/>
      <c r="Y44" s="265"/>
      <c r="Z44" s="265"/>
      <c r="AA44" s="288"/>
    </row>
    <row r="45" spans="1:27" ht="15" customHeight="1">
      <c r="A45" s="287" t="s">
        <v>10</v>
      </c>
      <c r="B45" s="263" t="s">
        <v>53</v>
      </c>
      <c r="C45" s="268" t="s">
        <v>57</v>
      </c>
      <c r="D45" s="263" t="s">
        <v>58</v>
      </c>
      <c r="E45" s="278" t="s">
        <v>47</v>
      </c>
      <c r="F45" s="278" t="s">
        <v>48</v>
      </c>
      <c r="G45" s="268" t="s">
        <v>56</v>
      </c>
      <c r="H45" s="268" t="s">
        <v>56</v>
      </c>
      <c r="I45" s="268" t="s">
        <v>56</v>
      </c>
      <c r="J45" s="263">
        <v>12</v>
      </c>
      <c r="K45" s="268">
        <v>5</v>
      </c>
      <c r="L45" s="268"/>
      <c r="M45" s="268"/>
      <c r="N45" s="268"/>
      <c r="O45" s="327"/>
      <c r="P45" s="317">
        <f t="shared" ref="P45:P61" si="3">V45/250/J45*O45</f>
        <v>0</v>
      </c>
      <c r="Q45" s="381"/>
      <c r="R45" s="405"/>
      <c r="S45" s="265"/>
      <c r="T45" s="265"/>
      <c r="U45" s="265"/>
      <c r="V45" s="265"/>
      <c r="W45" s="265"/>
      <c r="X45" s="265"/>
      <c r="Y45" s="265"/>
      <c r="Z45" s="265"/>
      <c r="AA45" s="288"/>
    </row>
    <row r="46" spans="1:27" ht="15" customHeight="1">
      <c r="A46" s="287" t="s">
        <v>11</v>
      </c>
      <c r="B46" s="263" t="s">
        <v>53</v>
      </c>
      <c r="C46" s="268" t="s">
        <v>57</v>
      </c>
      <c r="D46" s="263" t="s">
        <v>58</v>
      </c>
      <c r="E46" s="278" t="s">
        <v>47</v>
      </c>
      <c r="F46" s="278" t="s">
        <v>48</v>
      </c>
      <c r="G46" s="268" t="s">
        <v>56</v>
      </c>
      <c r="H46" s="268" t="s">
        <v>56</v>
      </c>
      <c r="I46" s="268" t="s">
        <v>56</v>
      </c>
      <c r="J46" s="263">
        <v>12</v>
      </c>
      <c r="K46" s="268">
        <v>4</v>
      </c>
      <c r="L46" s="268"/>
      <c r="M46" s="268"/>
      <c r="N46" s="268"/>
      <c r="O46" s="327"/>
      <c r="P46" s="317">
        <f t="shared" si="3"/>
        <v>0</v>
      </c>
      <c r="Q46" s="381"/>
      <c r="R46" s="405"/>
      <c r="S46" s="265"/>
      <c r="T46" s="265"/>
      <c r="U46" s="265"/>
      <c r="V46" s="265"/>
      <c r="W46" s="265"/>
      <c r="X46" s="265"/>
      <c r="Y46" s="265"/>
      <c r="Z46" s="265"/>
      <c r="AA46" s="288"/>
    </row>
    <row r="47" spans="1:27" ht="15" customHeight="1">
      <c r="A47" s="287" t="s">
        <v>12</v>
      </c>
      <c r="B47" s="263" t="s">
        <v>53</v>
      </c>
      <c r="C47" s="268" t="s">
        <v>57</v>
      </c>
      <c r="D47" s="263" t="s">
        <v>58</v>
      </c>
      <c r="E47" s="278" t="s">
        <v>47</v>
      </c>
      <c r="F47" s="278" t="s">
        <v>48</v>
      </c>
      <c r="G47" s="268" t="s">
        <v>56</v>
      </c>
      <c r="H47" s="268" t="s">
        <v>56</v>
      </c>
      <c r="I47" s="268" t="s">
        <v>56</v>
      </c>
      <c r="J47" s="263">
        <v>12</v>
      </c>
      <c r="K47" s="268">
        <v>5</v>
      </c>
      <c r="L47" s="268"/>
      <c r="M47" s="268"/>
      <c r="N47" s="268"/>
      <c r="O47" s="327"/>
      <c r="P47" s="317">
        <f t="shared" si="3"/>
        <v>0</v>
      </c>
      <c r="Q47" s="381"/>
      <c r="R47" s="405"/>
      <c r="S47" s="265"/>
      <c r="T47" s="265"/>
      <c r="U47" s="265"/>
      <c r="V47" s="265"/>
      <c r="W47" s="265"/>
      <c r="X47" s="265"/>
      <c r="Y47" s="265"/>
      <c r="Z47" s="265"/>
      <c r="AA47" s="288"/>
    </row>
    <row r="48" spans="1:27" ht="15" customHeight="1">
      <c r="A48" s="287" t="s">
        <v>13</v>
      </c>
      <c r="B48" s="263" t="s">
        <v>53</v>
      </c>
      <c r="C48" s="268" t="s">
        <v>57</v>
      </c>
      <c r="D48" s="263" t="s">
        <v>58</v>
      </c>
      <c r="E48" s="278" t="s">
        <v>47</v>
      </c>
      <c r="F48" s="278" t="s">
        <v>48</v>
      </c>
      <c r="G48" s="268" t="s">
        <v>56</v>
      </c>
      <c r="H48" s="268" t="s">
        <v>56</v>
      </c>
      <c r="I48" s="268" t="s">
        <v>56</v>
      </c>
      <c r="J48" s="263">
        <v>12</v>
      </c>
      <c r="K48" s="268">
        <v>4</v>
      </c>
      <c r="L48" s="268"/>
      <c r="M48" s="268"/>
      <c r="N48" s="268"/>
      <c r="O48" s="327"/>
      <c r="P48" s="317">
        <f t="shared" si="3"/>
        <v>0</v>
      </c>
      <c r="Q48" s="381"/>
      <c r="R48" s="405"/>
      <c r="S48" s="265"/>
      <c r="T48" s="265"/>
      <c r="U48" s="265"/>
      <c r="V48" s="265"/>
      <c r="W48" s="265"/>
      <c r="X48" s="265"/>
      <c r="Y48" s="265"/>
      <c r="Z48" s="265"/>
      <c r="AA48" s="288"/>
    </row>
    <row r="49" spans="1:27" ht="15" customHeight="1">
      <c r="A49" s="287" t="s">
        <v>34</v>
      </c>
      <c r="B49" s="263" t="s">
        <v>53</v>
      </c>
      <c r="C49" s="268" t="s">
        <v>57</v>
      </c>
      <c r="D49" s="263" t="s">
        <v>58</v>
      </c>
      <c r="E49" s="278" t="s">
        <v>47</v>
      </c>
      <c r="F49" s="278" t="s">
        <v>48</v>
      </c>
      <c r="G49" s="268" t="s">
        <v>56</v>
      </c>
      <c r="H49" s="268" t="s">
        <v>56</v>
      </c>
      <c r="I49" s="268" t="s">
        <v>56</v>
      </c>
      <c r="J49" s="316">
        <v>40</v>
      </c>
      <c r="K49" s="316">
        <v>10</v>
      </c>
      <c r="L49" s="311"/>
      <c r="M49" s="311"/>
      <c r="N49" s="311"/>
      <c r="O49" s="328"/>
      <c r="P49" s="317">
        <f t="shared" si="3"/>
        <v>0</v>
      </c>
      <c r="Q49" s="381"/>
      <c r="R49" s="405"/>
      <c r="S49" s="265"/>
      <c r="T49" s="265"/>
      <c r="U49" s="265"/>
      <c r="V49" s="265"/>
      <c r="W49" s="265"/>
      <c r="X49" s="265"/>
      <c r="Y49" s="265"/>
      <c r="Z49" s="265"/>
      <c r="AA49" s="288"/>
    </row>
    <row r="50" spans="1:27" ht="15" customHeight="1">
      <c r="A50" s="287" t="s">
        <v>14</v>
      </c>
      <c r="B50" s="268" t="s">
        <v>61</v>
      </c>
      <c r="C50" s="278" t="s">
        <v>50</v>
      </c>
      <c r="D50" s="278" t="s">
        <v>48</v>
      </c>
      <c r="E50" s="278" t="s">
        <v>47</v>
      </c>
      <c r="F50" s="278" t="s">
        <v>48</v>
      </c>
      <c r="G50" s="263" t="s">
        <v>43</v>
      </c>
      <c r="H50" s="268" t="s">
        <v>42</v>
      </c>
      <c r="I50" s="263" t="s">
        <v>43</v>
      </c>
      <c r="J50" s="313">
        <v>24</v>
      </c>
      <c r="K50" s="313">
        <v>12</v>
      </c>
      <c r="L50" s="313" t="s">
        <v>89</v>
      </c>
      <c r="M50" s="313">
        <v>6</v>
      </c>
      <c r="N50" s="313">
        <v>6</v>
      </c>
      <c r="O50" s="322">
        <v>5</v>
      </c>
      <c r="P50" s="317">
        <f t="shared" si="3"/>
        <v>0</v>
      </c>
      <c r="Q50" s="381"/>
      <c r="R50" s="395"/>
      <c r="S50" s="266"/>
      <c r="T50" s="266"/>
      <c r="U50" s="266"/>
      <c r="V50" s="266"/>
      <c r="W50" s="266"/>
      <c r="X50" s="266"/>
      <c r="Y50" s="266"/>
      <c r="Z50" s="266"/>
      <c r="AA50" s="281"/>
    </row>
    <row r="51" spans="1:27" ht="15" customHeight="1">
      <c r="A51" s="287" t="s">
        <v>15</v>
      </c>
      <c r="B51" s="268" t="s">
        <v>61</v>
      </c>
      <c r="C51" s="278" t="s">
        <v>50</v>
      </c>
      <c r="D51" s="278" t="s">
        <v>48</v>
      </c>
      <c r="E51" s="278" t="s">
        <v>47</v>
      </c>
      <c r="F51" s="278" t="s">
        <v>48</v>
      </c>
      <c r="G51" s="263" t="s">
        <v>43</v>
      </c>
      <c r="H51" s="268" t="s">
        <v>42</v>
      </c>
      <c r="I51" s="263" t="s">
        <v>43</v>
      </c>
      <c r="J51" s="313">
        <v>24</v>
      </c>
      <c r="K51" s="313">
        <v>17</v>
      </c>
      <c r="L51" s="313" t="s">
        <v>89</v>
      </c>
      <c r="M51" s="313">
        <v>8</v>
      </c>
      <c r="N51" s="313">
        <v>9</v>
      </c>
      <c r="O51" s="322">
        <v>5</v>
      </c>
      <c r="P51" s="317">
        <f t="shared" si="3"/>
        <v>0</v>
      </c>
      <c r="Q51" s="381"/>
      <c r="R51" s="395"/>
      <c r="S51" s="266"/>
      <c r="T51" s="266"/>
      <c r="U51" s="266"/>
      <c r="V51" s="266"/>
      <c r="W51" s="266"/>
      <c r="X51" s="266"/>
      <c r="Y51" s="266"/>
      <c r="Z51" s="266"/>
      <c r="AA51" s="281"/>
    </row>
    <row r="52" spans="1:27" ht="15" customHeight="1">
      <c r="A52" s="287" t="s">
        <v>16</v>
      </c>
      <c r="B52" s="268" t="s">
        <v>61</v>
      </c>
      <c r="C52" s="278" t="s">
        <v>50</v>
      </c>
      <c r="D52" s="278" t="s">
        <v>48</v>
      </c>
      <c r="E52" s="278" t="s">
        <v>47</v>
      </c>
      <c r="F52" s="278" t="s">
        <v>48</v>
      </c>
      <c r="G52" s="263" t="s">
        <v>43</v>
      </c>
      <c r="H52" s="268" t="s">
        <v>42</v>
      </c>
      <c r="I52" s="263" t="s">
        <v>43</v>
      </c>
      <c r="J52" s="313">
        <v>24</v>
      </c>
      <c r="K52" s="313">
        <v>20</v>
      </c>
      <c r="L52" s="313" t="s">
        <v>89</v>
      </c>
      <c r="M52" s="313">
        <v>12</v>
      </c>
      <c r="N52" s="313">
        <v>8</v>
      </c>
      <c r="O52" s="322">
        <v>5</v>
      </c>
      <c r="P52" s="317">
        <f t="shared" si="3"/>
        <v>0</v>
      </c>
      <c r="Q52" s="381"/>
      <c r="R52" s="395"/>
      <c r="S52" s="266"/>
      <c r="T52" s="266"/>
      <c r="U52" s="266"/>
      <c r="V52" s="266"/>
      <c r="W52" s="266"/>
      <c r="X52" s="266"/>
      <c r="Y52" s="266"/>
      <c r="Z52" s="266"/>
      <c r="AA52" s="281"/>
    </row>
    <row r="53" spans="1:27" ht="15" customHeight="1">
      <c r="A53" s="287" t="s">
        <v>17</v>
      </c>
      <c r="B53" s="268" t="s">
        <v>46</v>
      </c>
      <c r="C53" s="278" t="s">
        <v>39</v>
      </c>
      <c r="D53" s="265" t="s">
        <v>40</v>
      </c>
      <c r="E53" s="278" t="s">
        <v>47</v>
      </c>
      <c r="F53" s="278" t="s">
        <v>48</v>
      </c>
      <c r="G53" s="268" t="s">
        <v>56</v>
      </c>
      <c r="H53" s="268" t="s">
        <v>56</v>
      </c>
      <c r="I53" s="268" t="s">
        <v>56</v>
      </c>
      <c r="J53" s="263">
        <v>8</v>
      </c>
      <c r="K53" s="268">
        <v>3</v>
      </c>
      <c r="L53" s="268"/>
      <c r="M53" s="268"/>
      <c r="N53" s="268"/>
      <c r="O53" s="327"/>
      <c r="P53" s="317">
        <f t="shared" si="3"/>
        <v>0</v>
      </c>
      <c r="Q53" s="381"/>
      <c r="R53" s="405"/>
      <c r="S53" s="265"/>
      <c r="T53" s="265"/>
      <c r="U53" s="265"/>
      <c r="V53" s="265"/>
      <c r="W53" s="265"/>
      <c r="X53" s="265"/>
      <c r="Y53" s="265"/>
      <c r="Z53" s="265"/>
      <c r="AA53" s="288"/>
    </row>
    <row r="54" spans="1:27" ht="15" customHeight="1">
      <c r="A54" s="287" t="s">
        <v>18</v>
      </c>
      <c r="B54" s="268" t="s">
        <v>46</v>
      </c>
      <c r="C54" s="278" t="s">
        <v>39</v>
      </c>
      <c r="D54" s="265" t="s">
        <v>40</v>
      </c>
      <c r="E54" s="278" t="s">
        <v>47</v>
      </c>
      <c r="F54" s="278" t="s">
        <v>48</v>
      </c>
      <c r="G54" s="265" t="s">
        <v>40</v>
      </c>
      <c r="H54" s="268" t="s">
        <v>42</v>
      </c>
      <c r="I54" s="263" t="s">
        <v>43</v>
      </c>
      <c r="J54" s="313">
        <v>24</v>
      </c>
      <c r="K54" s="313">
        <v>12</v>
      </c>
      <c r="L54" s="269" t="s">
        <v>89</v>
      </c>
      <c r="M54" s="313">
        <v>6</v>
      </c>
      <c r="N54" s="313">
        <v>6</v>
      </c>
      <c r="O54" s="322">
        <v>5</v>
      </c>
      <c r="P54" s="317">
        <f t="shared" si="3"/>
        <v>0</v>
      </c>
      <c r="Q54" s="381"/>
      <c r="R54" s="395"/>
      <c r="S54" s="266"/>
      <c r="T54" s="266"/>
      <c r="U54" s="266"/>
      <c r="V54" s="266"/>
      <c r="W54" s="266"/>
      <c r="X54" s="266"/>
      <c r="Y54" s="266"/>
      <c r="Z54" s="266"/>
      <c r="AA54" s="281"/>
    </row>
    <row r="55" spans="1:27" ht="15" customHeight="1">
      <c r="A55" s="287" t="s">
        <v>19</v>
      </c>
      <c r="B55" s="268" t="s">
        <v>46</v>
      </c>
      <c r="C55" s="278" t="s">
        <v>39</v>
      </c>
      <c r="D55" s="265" t="s">
        <v>40</v>
      </c>
      <c r="E55" s="278" t="s">
        <v>47</v>
      </c>
      <c r="F55" s="278" t="s">
        <v>48</v>
      </c>
      <c r="G55" s="265" t="s">
        <v>40</v>
      </c>
      <c r="H55" s="268" t="s">
        <v>42</v>
      </c>
      <c r="I55" s="263" t="s">
        <v>43</v>
      </c>
      <c r="J55" s="313">
        <v>24</v>
      </c>
      <c r="K55" s="313">
        <v>14</v>
      </c>
      <c r="L55" s="269" t="s">
        <v>89</v>
      </c>
      <c r="M55" s="313">
        <v>8</v>
      </c>
      <c r="N55" s="313">
        <v>6</v>
      </c>
      <c r="O55" s="322">
        <v>5</v>
      </c>
      <c r="P55" s="317">
        <f t="shared" si="3"/>
        <v>0</v>
      </c>
      <c r="Q55" s="381"/>
      <c r="R55" s="395"/>
      <c r="S55" s="266"/>
      <c r="T55" s="266"/>
      <c r="U55" s="266"/>
      <c r="V55" s="266"/>
      <c r="W55" s="266"/>
      <c r="X55" s="266"/>
      <c r="Y55" s="266"/>
      <c r="Z55" s="266"/>
      <c r="AA55" s="281"/>
    </row>
    <row r="56" spans="1:27" ht="15" customHeight="1">
      <c r="A56" s="287" t="s">
        <v>20</v>
      </c>
      <c r="B56" s="268" t="s">
        <v>46</v>
      </c>
      <c r="C56" s="278" t="s">
        <v>39</v>
      </c>
      <c r="D56" s="265" t="s">
        <v>40</v>
      </c>
      <c r="E56" s="278" t="s">
        <v>47</v>
      </c>
      <c r="F56" s="278" t="s">
        <v>48</v>
      </c>
      <c r="G56" s="268" t="s">
        <v>56</v>
      </c>
      <c r="H56" s="268" t="s">
        <v>56</v>
      </c>
      <c r="I56" s="268" t="s">
        <v>56</v>
      </c>
      <c r="J56" s="263">
        <v>8</v>
      </c>
      <c r="K56" s="268">
        <v>3</v>
      </c>
      <c r="L56" s="268"/>
      <c r="M56" s="268"/>
      <c r="N56" s="268"/>
      <c r="O56" s="327"/>
      <c r="P56" s="317">
        <f t="shared" si="3"/>
        <v>0</v>
      </c>
      <c r="Q56" s="381"/>
      <c r="R56" s="405"/>
      <c r="S56" s="265"/>
      <c r="T56" s="265"/>
      <c r="U56" s="265"/>
      <c r="V56" s="265"/>
      <c r="W56" s="265"/>
      <c r="X56" s="265"/>
      <c r="Y56" s="265"/>
      <c r="Z56" s="265"/>
      <c r="AA56" s="288"/>
    </row>
    <row r="57" spans="1:27" ht="15" customHeight="1">
      <c r="A57" s="287" t="s">
        <v>21</v>
      </c>
      <c r="B57" s="263" t="s">
        <v>59</v>
      </c>
      <c r="C57" s="268" t="s">
        <v>57</v>
      </c>
      <c r="D57" s="263" t="s">
        <v>58</v>
      </c>
      <c r="E57" s="278" t="s">
        <v>47</v>
      </c>
      <c r="F57" s="278" t="s">
        <v>48</v>
      </c>
      <c r="G57" s="268" t="s">
        <v>56</v>
      </c>
      <c r="H57" s="268" t="s">
        <v>56</v>
      </c>
      <c r="I57" s="268" t="s">
        <v>56</v>
      </c>
      <c r="J57" s="263">
        <v>12</v>
      </c>
      <c r="K57" s="268">
        <v>5</v>
      </c>
      <c r="L57" s="268"/>
      <c r="M57" s="268"/>
      <c r="N57" s="268"/>
      <c r="O57" s="327"/>
      <c r="P57" s="317">
        <f t="shared" si="3"/>
        <v>0</v>
      </c>
      <c r="Q57" s="381"/>
      <c r="R57" s="405"/>
      <c r="S57" s="265"/>
      <c r="T57" s="265"/>
      <c r="U57" s="265"/>
      <c r="V57" s="265"/>
      <c r="W57" s="265"/>
      <c r="X57" s="265"/>
      <c r="Y57" s="265"/>
      <c r="Z57" s="265"/>
      <c r="AA57" s="288"/>
    </row>
    <row r="58" spans="1:27" ht="15" customHeight="1">
      <c r="A58" s="287" t="s">
        <v>22</v>
      </c>
      <c r="B58" s="263" t="s">
        <v>59</v>
      </c>
      <c r="C58" s="268" t="s">
        <v>57</v>
      </c>
      <c r="D58" s="263" t="s">
        <v>58</v>
      </c>
      <c r="E58" s="278" t="s">
        <v>47</v>
      </c>
      <c r="F58" s="278" t="s">
        <v>48</v>
      </c>
      <c r="G58" s="268" t="s">
        <v>56</v>
      </c>
      <c r="H58" s="268" t="s">
        <v>56</v>
      </c>
      <c r="I58" s="268" t="s">
        <v>56</v>
      </c>
      <c r="J58" s="263">
        <v>12</v>
      </c>
      <c r="K58" s="268">
        <v>4</v>
      </c>
      <c r="L58" s="268"/>
      <c r="M58" s="268"/>
      <c r="N58" s="268"/>
      <c r="O58" s="327"/>
      <c r="P58" s="317">
        <f t="shared" si="3"/>
        <v>0</v>
      </c>
      <c r="Q58" s="381"/>
      <c r="R58" s="405"/>
      <c r="S58" s="265"/>
      <c r="T58" s="265"/>
      <c r="U58" s="265"/>
      <c r="V58" s="265"/>
      <c r="W58" s="265"/>
      <c r="X58" s="265"/>
      <c r="Y58" s="265"/>
      <c r="Z58" s="265"/>
      <c r="AA58" s="288"/>
    </row>
    <row r="59" spans="1:27" ht="15" customHeight="1">
      <c r="A59" s="287" t="s">
        <v>28</v>
      </c>
      <c r="B59" s="263" t="s">
        <v>56</v>
      </c>
      <c r="C59" s="263" t="s">
        <v>56</v>
      </c>
      <c r="D59" s="263" t="s">
        <v>56</v>
      </c>
      <c r="E59" s="263" t="s">
        <v>56</v>
      </c>
      <c r="F59" s="263" t="s">
        <v>56</v>
      </c>
      <c r="G59" s="265" t="s">
        <v>40</v>
      </c>
      <c r="H59" s="268" t="s">
        <v>32</v>
      </c>
      <c r="I59" s="263" t="s">
        <v>43</v>
      </c>
      <c r="J59" s="263">
        <v>40</v>
      </c>
      <c r="K59" s="268">
        <v>10</v>
      </c>
      <c r="L59" s="312" t="s">
        <v>89</v>
      </c>
      <c r="M59" s="345">
        <v>3</v>
      </c>
      <c r="N59" s="345">
        <v>7</v>
      </c>
      <c r="O59" s="346">
        <v>5</v>
      </c>
      <c r="P59" s="317">
        <f t="shared" si="3"/>
        <v>15</v>
      </c>
      <c r="Q59" s="381"/>
      <c r="R59" s="396">
        <v>13000</v>
      </c>
      <c r="S59" s="267">
        <v>16400</v>
      </c>
      <c r="T59" s="267">
        <v>18000</v>
      </c>
      <c r="U59" s="267">
        <v>23000</v>
      </c>
      <c r="V59" s="267">
        <v>30000</v>
      </c>
      <c r="W59" s="267">
        <v>30000</v>
      </c>
      <c r="X59" s="267">
        <v>30000</v>
      </c>
      <c r="Y59" s="267">
        <v>30000</v>
      </c>
      <c r="Z59" s="267">
        <v>30000</v>
      </c>
      <c r="AA59" s="280">
        <v>30000</v>
      </c>
    </row>
    <row r="60" spans="1:27" ht="15" customHeight="1">
      <c r="A60" s="287" t="s">
        <v>29</v>
      </c>
      <c r="B60" s="263" t="s">
        <v>56</v>
      </c>
      <c r="C60" s="263" t="s">
        <v>56</v>
      </c>
      <c r="D60" s="263" t="s">
        <v>56</v>
      </c>
      <c r="E60" s="263" t="s">
        <v>56</v>
      </c>
      <c r="F60" s="263" t="s">
        <v>56</v>
      </c>
      <c r="G60" s="265" t="s">
        <v>40</v>
      </c>
      <c r="H60" s="268" t="s">
        <v>32</v>
      </c>
      <c r="I60" s="263" t="s">
        <v>43</v>
      </c>
      <c r="J60" s="263">
        <v>40</v>
      </c>
      <c r="K60" s="268">
        <v>9</v>
      </c>
      <c r="L60" s="312" t="s">
        <v>89</v>
      </c>
      <c r="M60" s="345">
        <v>2</v>
      </c>
      <c r="N60" s="345">
        <v>7</v>
      </c>
      <c r="O60" s="346">
        <v>5</v>
      </c>
      <c r="P60" s="317">
        <f t="shared" si="3"/>
        <v>17.5</v>
      </c>
      <c r="Q60" s="381"/>
      <c r="R60" s="396">
        <v>17000</v>
      </c>
      <c r="S60" s="267">
        <v>18600</v>
      </c>
      <c r="T60" s="267">
        <v>22000</v>
      </c>
      <c r="U60" s="267">
        <v>27000</v>
      </c>
      <c r="V60" s="267">
        <v>35000</v>
      </c>
      <c r="W60" s="267">
        <v>35000</v>
      </c>
      <c r="X60" s="267">
        <v>35000</v>
      </c>
      <c r="Y60" s="267">
        <v>35000</v>
      </c>
      <c r="Z60" s="267">
        <v>35000</v>
      </c>
      <c r="AA60" s="280">
        <v>35000</v>
      </c>
    </row>
    <row r="61" spans="1:27" ht="15" customHeight="1" thickBot="1">
      <c r="A61" s="347" t="s">
        <v>7</v>
      </c>
      <c r="B61" s="264" t="s">
        <v>56</v>
      </c>
      <c r="C61" s="264" t="s">
        <v>56</v>
      </c>
      <c r="D61" s="264" t="s">
        <v>56</v>
      </c>
      <c r="E61" s="264" t="s">
        <v>56</v>
      </c>
      <c r="F61" s="264" t="s">
        <v>56</v>
      </c>
      <c r="G61" s="273" t="s">
        <v>40</v>
      </c>
      <c r="H61" s="348" t="s">
        <v>42</v>
      </c>
      <c r="I61" s="264" t="s">
        <v>43</v>
      </c>
      <c r="J61" s="264">
        <v>24</v>
      </c>
      <c r="K61" s="348">
        <v>17</v>
      </c>
      <c r="L61" s="350" t="s">
        <v>89</v>
      </c>
      <c r="M61" s="351">
        <v>8</v>
      </c>
      <c r="N61" s="351">
        <v>9</v>
      </c>
      <c r="O61" s="352">
        <v>5</v>
      </c>
      <c r="P61" s="353">
        <f t="shared" si="3"/>
        <v>0</v>
      </c>
      <c r="Q61" s="382"/>
      <c r="R61" s="141"/>
      <c r="S61" s="142"/>
      <c r="T61" s="142"/>
      <c r="U61" s="142"/>
      <c r="V61" s="142"/>
      <c r="W61" s="142"/>
      <c r="X61" s="142"/>
      <c r="Y61" s="142"/>
      <c r="Z61" s="142"/>
      <c r="AA61" s="143"/>
    </row>
    <row r="62" spans="1:27" ht="15" customHeight="1" thickBot="1">
      <c r="A62" s="364" t="s">
        <v>97</v>
      </c>
      <c r="B62" s="354"/>
      <c r="C62" s="276"/>
      <c r="D62" s="276"/>
      <c r="E62" s="276"/>
      <c r="F62" s="276"/>
      <c r="G62" s="354"/>
      <c r="H62" s="354"/>
      <c r="I62" s="354"/>
      <c r="J62" s="354"/>
      <c r="K62" s="354"/>
      <c r="L62" s="354"/>
      <c r="M62" s="354"/>
      <c r="N62" s="354"/>
      <c r="O62" s="354"/>
      <c r="P62" s="354"/>
      <c r="Q62" s="354"/>
      <c r="R62" s="425"/>
      <c r="S62" s="356"/>
      <c r="T62" s="356"/>
      <c r="U62" s="356"/>
      <c r="V62" s="356"/>
      <c r="W62" s="356"/>
      <c r="X62" s="356"/>
      <c r="Y62" s="356"/>
      <c r="Z62" s="356"/>
      <c r="AA62" s="426"/>
    </row>
    <row r="63" spans="1:27" ht="15" customHeight="1">
      <c r="A63" s="371" t="s">
        <v>98</v>
      </c>
      <c r="B63" s="372"/>
      <c r="C63" s="331"/>
      <c r="D63" s="331"/>
      <c r="E63" s="331"/>
      <c r="F63" s="331"/>
      <c r="G63" s="372"/>
      <c r="H63" s="372"/>
      <c r="I63" s="372"/>
      <c r="J63" s="372"/>
      <c r="K63" s="372"/>
      <c r="L63" s="372"/>
      <c r="M63" s="372"/>
      <c r="N63" s="372"/>
      <c r="O63" s="372"/>
      <c r="P63" s="372"/>
      <c r="Q63" s="372"/>
      <c r="R63" s="410"/>
      <c r="S63" s="253"/>
      <c r="T63" s="253"/>
      <c r="U63" s="373"/>
      <c r="V63" s="373"/>
      <c r="W63" s="373"/>
      <c r="X63" s="373"/>
      <c r="Y63" s="373"/>
      <c r="Z63" s="373"/>
      <c r="AA63" s="411"/>
    </row>
    <row r="64" spans="1:27" ht="15" customHeight="1">
      <c r="A64" s="357" t="s">
        <v>99</v>
      </c>
      <c r="B64" s="355"/>
      <c r="C64" s="356"/>
      <c r="D64" s="356"/>
      <c r="E64" s="356"/>
      <c r="F64" s="356"/>
      <c r="G64" s="355"/>
      <c r="H64" s="355"/>
      <c r="I64" s="355"/>
      <c r="J64" s="355"/>
      <c r="K64" s="355"/>
      <c r="L64" s="355"/>
      <c r="M64" s="355"/>
      <c r="N64" s="355"/>
      <c r="O64" s="355"/>
      <c r="P64" s="355"/>
      <c r="Q64" s="355"/>
      <c r="R64" s="412">
        <v>2000</v>
      </c>
      <c r="S64" s="254">
        <v>2200</v>
      </c>
      <c r="T64" s="254">
        <v>2500</v>
      </c>
      <c r="U64" s="366">
        <v>3000</v>
      </c>
      <c r="V64" s="366">
        <v>3500</v>
      </c>
      <c r="W64" s="366">
        <v>3500</v>
      </c>
      <c r="X64" s="366">
        <v>3500</v>
      </c>
      <c r="Y64" s="366">
        <v>3500</v>
      </c>
      <c r="Z64" s="366">
        <v>3500</v>
      </c>
      <c r="AA64" s="413">
        <v>3500</v>
      </c>
    </row>
    <row r="65" spans="1:27" ht="15" customHeight="1">
      <c r="A65" s="357" t="s">
        <v>100</v>
      </c>
      <c r="B65" s="355"/>
      <c r="C65" s="356"/>
      <c r="D65" s="356"/>
      <c r="E65" s="356"/>
      <c r="F65" s="356"/>
      <c r="G65" s="355"/>
      <c r="H65" s="355"/>
      <c r="I65" s="355"/>
      <c r="J65" s="355"/>
      <c r="K65" s="355"/>
      <c r="L65" s="355"/>
      <c r="M65" s="355"/>
      <c r="N65" s="355"/>
      <c r="O65" s="355"/>
      <c r="P65" s="355"/>
      <c r="Q65" s="355"/>
      <c r="R65" s="412">
        <v>4000</v>
      </c>
      <c r="S65" s="254">
        <v>5000</v>
      </c>
      <c r="T65" s="254">
        <v>5000</v>
      </c>
      <c r="U65" s="366">
        <v>5000</v>
      </c>
      <c r="V65" s="366">
        <v>6000</v>
      </c>
      <c r="W65" s="366">
        <v>6000</v>
      </c>
      <c r="X65" s="366">
        <v>6000</v>
      </c>
      <c r="Y65" s="366">
        <v>6000</v>
      </c>
      <c r="Z65" s="366">
        <v>6000</v>
      </c>
      <c r="AA65" s="413">
        <v>6000</v>
      </c>
    </row>
    <row r="66" spans="1:27" ht="15" customHeight="1">
      <c r="A66" s="357" t="s">
        <v>101</v>
      </c>
      <c r="B66" s="355"/>
      <c r="C66" s="356"/>
      <c r="D66" s="356"/>
      <c r="E66" s="356"/>
      <c r="F66" s="356"/>
      <c r="G66" s="355"/>
      <c r="H66" s="355"/>
      <c r="I66" s="355"/>
      <c r="J66" s="355"/>
      <c r="K66" s="355"/>
      <c r="L66" s="355"/>
      <c r="M66" s="355"/>
      <c r="N66" s="355"/>
      <c r="O66" s="355"/>
      <c r="P66" s="355"/>
      <c r="Q66" s="355"/>
      <c r="R66" s="414"/>
      <c r="S66" s="255"/>
      <c r="T66" s="255"/>
      <c r="U66" s="367"/>
      <c r="V66" s="367"/>
      <c r="W66" s="367"/>
      <c r="X66" s="367"/>
      <c r="Y66" s="367"/>
      <c r="Z66" s="367"/>
      <c r="AA66" s="415"/>
    </row>
    <row r="67" spans="1:27" ht="15" customHeight="1">
      <c r="A67" s="357" t="s">
        <v>102</v>
      </c>
      <c r="B67" s="355"/>
      <c r="C67" s="356"/>
      <c r="D67" s="356"/>
      <c r="E67" s="356"/>
      <c r="F67" s="356"/>
      <c r="G67" s="355"/>
      <c r="H67" s="355"/>
      <c r="I67" s="355"/>
      <c r="J67" s="355"/>
      <c r="K67" s="355"/>
      <c r="L67" s="355"/>
      <c r="M67" s="355"/>
      <c r="N67" s="355"/>
      <c r="O67" s="355"/>
      <c r="P67" s="355"/>
      <c r="Q67" s="355"/>
      <c r="R67" s="412">
        <v>900</v>
      </c>
      <c r="S67" s="254">
        <v>950</v>
      </c>
      <c r="T67" s="254">
        <v>1000</v>
      </c>
      <c r="U67" s="366">
        <v>1000</v>
      </c>
      <c r="V67" s="366">
        <v>1000</v>
      </c>
      <c r="W67" s="366">
        <v>1000</v>
      </c>
      <c r="X67" s="366">
        <v>1000</v>
      </c>
      <c r="Y67" s="366">
        <v>1000</v>
      </c>
      <c r="Z67" s="366">
        <v>1000</v>
      </c>
      <c r="AA67" s="413">
        <v>1000</v>
      </c>
    </row>
    <row r="68" spans="1:27" ht="15" customHeight="1">
      <c r="A68" s="357" t="s">
        <v>103</v>
      </c>
      <c r="B68" s="355"/>
      <c r="C68" s="356"/>
      <c r="D68" s="356"/>
      <c r="E68" s="356"/>
      <c r="F68" s="356"/>
      <c r="G68" s="355"/>
      <c r="H68" s="355"/>
      <c r="I68" s="355"/>
      <c r="J68" s="355"/>
      <c r="K68" s="355"/>
      <c r="L68" s="355"/>
      <c r="M68" s="355"/>
      <c r="N68" s="355"/>
      <c r="O68" s="355"/>
      <c r="P68" s="355"/>
      <c r="Q68" s="355"/>
      <c r="R68" s="412">
        <v>1100</v>
      </c>
      <c r="S68" s="254">
        <v>1200</v>
      </c>
      <c r="T68" s="254">
        <v>1300</v>
      </c>
      <c r="U68" s="366">
        <v>1400</v>
      </c>
      <c r="V68" s="366">
        <v>1500</v>
      </c>
      <c r="W68" s="366">
        <v>1500</v>
      </c>
      <c r="X68" s="366">
        <v>1500</v>
      </c>
      <c r="Y68" s="366">
        <v>1500</v>
      </c>
      <c r="Z68" s="366">
        <v>1500</v>
      </c>
      <c r="AA68" s="413">
        <v>1500</v>
      </c>
    </row>
    <row r="69" spans="1:27" ht="15" customHeight="1">
      <c r="A69" s="357" t="s">
        <v>104</v>
      </c>
      <c r="B69" s="355"/>
      <c r="C69" s="356"/>
      <c r="D69" s="356"/>
      <c r="E69" s="356"/>
      <c r="F69" s="356"/>
      <c r="G69" s="355"/>
      <c r="H69" s="355"/>
      <c r="I69" s="355"/>
      <c r="J69" s="355"/>
      <c r="K69" s="355"/>
      <c r="L69" s="355"/>
      <c r="M69" s="355"/>
      <c r="N69" s="355"/>
      <c r="O69" s="355"/>
      <c r="P69" s="355"/>
      <c r="Q69" s="355"/>
      <c r="R69" s="412">
        <v>6400</v>
      </c>
      <c r="S69" s="254">
        <v>6600</v>
      </c>
      <c r="T69" s="254">
        <v>6800</v>
      </c>
      <c r="U69" s="366">
        <v>7000</v>
      </c>
      <c r="V69" s="366">
        <v>7200</v>
      </c>
      <c r="W69" s="366">
        <v>7200</v>
      </c>
      <c r="X69" s="366">
        <v>7200</v>
      </c>
      <c r="Y69" s="366">
        <v>7200</v>
      </c>
      <c r="Z69" s="366">
        <v>7200</v>
      </c>
      <c r="AA69" s="413">
        <v>7200</v>
      </c>
    </row>
    <row r="70" spans="1:27" ht="15" customHeight="1">
      <c r="A70" s="357" t="s">
        <v>105</v>
      </c>
      <c r="B70" s="355"/>
      <c r="C70" s="356"/>
      <c r="D70" s="356"/>
      <c r="E70" s="356"/>
      <c r="F70" s="356"/>
      <c r="G70" s="355"/>
      <c r="H70" s="355"/>
      <c r="I70" s="355"/>
      <c r="J70" s="355"/>
      <c r="K70" s="355"/>
      <c r="L70" s="355"/>
      <c r="M70" s="355"/>
      <c r="N70" s="355"/>
      <c r="O70" s="355"/>
      <c r="P70" s="355"/>
      <c r="Q70" s="355"/>
      <c r="R70" s="412">
        <v>3000</v>
      </c>
      <c r="S70" s="254">
        <v>4000</v>
      </c>
      <c r="T70" s="254">
        <v>5000</v>
      </c>
      <c r="U70" s="366">
        <v>6000</v>
      </c>
      <c r="V70" s="366">
        <v>7000</v>
      </c>
      <c r="W70" s="366">
        <v>7000</v>
      </c>
      <c r="X70" s="366">
        <v>7000</v>
      </c>
      <c r="Y70" s="366">
        <v>7000</v>
      </c>
      <c r="Z70" s="366">
        <v>7000</v>
      </c>
      <c r="AA70" s="413">
        <v>7000</v>
      </c>
    </row>
    <row r="71" spans="1:27" ht="15" customHeight="1">
      <c r="A71" s="357" t="s">
        <v>106</v>
      </c>
      <c r="B71" s="355"/>
      <c r="C71" s="356"/>
      <c r="D71" s="356"/>
      <c r="E71" s="356"/>
      <c r="F71" s="356"/>
      <c r="G71" s="355"/>
      <c r="H71" s="355"/>
      <c r="I71" s="355"/>
      <c r="J71" s="355"/>
      <c r="K71" s="355"/>
      <c r="L71" s="355"/>
      <c r="M71" s="355"/>
      <c r="N71" s="355"/>
      <c r="O71" s="355"/>
      <c r="P71" s="355"/>
      <c r="Q71" s="355"/>
      <c r="R71" s="414"/>
      <c r="S71" s="256"/>
      <c r="T71" s="256"/>
      <c r="U71" s="367"/>
      <c r="V71" s="367"/>
      <c r="W71" s="367"/>
      <c r="X71" s="367"/>
      <c r="Y71" s="367"/>
      <c r="Z71" s="367"/>
      <c r="AA71" s="415"/>
    </row>
    <row r="72" spans="1:27" ht="15" customHeight="1">
      <c r="A72" s="357" t="s">
        <v>107</v>
      </c>
      <c r="B72" s="355"/>
      <c r="C72" s="356"/>
      <c r="D72" s="356"/>
      <c r="E72" s="356"/>
      <c r="F72" s="356"/>
      <c r="G72" s="355"/>
      <c r="H72" s="355"/>
      <c r="I72" s="355"/>
      <c r="J72" s="355"/>
      <c r="K72" s="355"/>
      <c r="L72" s="355"/>
      <c r="M72" s="355"/>
      <c r="N72" s="355"/>
      <c r="O72" s="355"/>
      <c r="P72" s="355"/>
      <c r="Q72" s="355"/>
      <c r="R72" s="414"/>
      <c r="S72" s="367"/>
      <c r="T72" s="367"/>
      <c r="U72" s="367"/>
      <c r="V72" s="367"/>
      <c r="W72" s="367"/>
      <c r="X72" s="367"/>
      <c r="Y72" s="367"/>
      <c r="Z72" s="367"/>
      <c r="AA72" s="415"/>
    </row>
    <row r="73" spans="1:27" ht="15" customHeight="1">
      <c r="A73" s="357" t="s">
        <v>108</v>
      </c>
      <c r="B73" s="355"/>
      <c r="C73" s="356"/>
      <c r="D73" s="356"/>
      <c r="E73" s="356"/>
      <c r="F73" s="356"/>
      <c r="G73" s="355"/>
      <c r="H73" s="355"/>
      <c r="I73" s="355"/>
      <c r="J73" s="355"/>
      <c r="K73" s="355"/>
      <c r="L73" s="355"/>
      <c r="M73" s="355"/>
      <c r="N73" s="355"/>
      <c r="O73" s="355"/>
      <c r="P73" s="355"/>
      <c r="Q73" s="355"/>
      <c r="R73" s="414"/>
      <c r="S73" s="367"/>
      <c r="T73" s="367"/>
      <c r="U73" s="367"/>
      <c r="V73" s="367"/>
      <c r="W73" s="367"/>
      <c r="X73" s="367"/>
      <c r="Y73" s="367"/>
      <c r="Z73" s="367"/>
      <c r="AA73" s="415"/>
    </row>
    <row r="74" spans="1:27" ht="15" customHeight="1">
      <c r="A74" s="358" t="s">
        <v>109</v>
      </c>
      <c r="B74" s="355"/>
      <c r="C74" s="356"/>
      <c r="D74" s="356"/>
      <c r="E74" s="356"/>
      <c r="F74" s="356"/>
      <c r="G74" s="355"/>
      <c r="H74" s="355"/>
      <c r="I74" s="355"/>
      <c r="J74" s="355"/>
      <c r="K74" s="355"/>
      <c r="L74" s="355"/>
      <c r="M74" s="355"/>
      <c r="N74" s="355"/>
      <c r="O74" s="355"/>
      <c r="P74" s="355"/>
      <c r="Q74" s="355"/>
      <c r="R74" s="257"/>
      <c r="S74" s="258"/>
      <c r="T74" s="258"/>
      <c r="U74" s="367"/>
      <c r="V74" s="367"/>
      <c r="W74" s="367"/>
      <c r="X74" s="367"/>
      <c r="Y74" s="367"/>
      <c r="Z74" s="367"/>
      <c r="AA74" s="415"/>
    </row>
    <row r="75" spans="1:27" ht="15" customHeight="1">
      <c r="A75" s="358" t="s">
        <v>110</v>
      </c>
      <c r="B75" s="355"/>
      <c r="C75" s="356"/>
      <c r="D75" s="356"/>
      <c r="E75" s="356"/>
      <c r="F75" s="356"/>
      <c r="G75" s="355"/>
      <c r="H75" s="355"/>
      <c r="I75" s="355"/>
      <c r="J75" s="355"/>
      <c r="K75" s="355"/>
      <c r="L75" s="355"/>
      <c r="M75" s="355"/>
      <c r="N75" s="355"/>
      <c r="O75" s="355"/>
      <c r="P75" s="355"/>
      <c r="Q75" s="355"/>
      <c r="R75" s="257"/>
      <c r="S75" s="258"/>
      <c r="T75" s="258"/>
      <c r="U75" s="367"/>
      <c r="V75" s="367"/>
      <c r="W75" s="367"/>
      <c r="X75" s="367"/>
      <c r="Y75" s="367"/>
      <c r="Z75" s="367"/>
      <c r="AA75" s="415"/>
    </row>
    <row r="76" spans="1:27" ht="15" customHeight="1" thickBot="1">
      <c r="A76" s="359" t="s">
        <v>111</v>
      </c>
      <c r="B76" s="374"/>
      <c r="C76" s="375"/>
      <c r="D76" s="375"/>
      <c r="E76" s="375"/>
      <c r="F76" s="375"/>
      <c r="G76" s="374"/>
      <c r="H76" s="374"/>
      <c r="I76" s="374"/>
      <c r="J76" s="374"/>
      <c r="K76" s="374"/>
      <c r="L76" s="374"/>
      <c r="M76" s="374"/>
      <c r="N76" s="374"/>
      <c r="O76" s="374"/>
      <c r="P76" s="374"/>
      <c r="Q76" s="374"/>
      <c r="R76" s="416">
        <v>2000</v>
      </c>
      <c r="S76" s="417">
        <v>2200</v>
      </c>
      <c r="T76" s="417">
        <v>2400</v>
      </c>
      <c r="U76" s="417">
        <v>2600</v>
      </c>
      <c r="V76" s="417">
        <v>2800</v>
      </c>
      <c r="W76" s="417">
        <v>2800</v>
      </c>
      <c r="X76" s="417">
        <v>2800</v>
      </c>
      <c r="Y76" s="417">
        <v>2800</v>
      </c>
      <c r="Z76" s="417">
        <v>2800</v>
      </c>
      <c r="AA76" s="418">
        <v>2800</v>
      </c>
    </row>
    <row r="77" spans="1:27" ht="15" customHeight="1">
      <c r="A77" s="300" t="s">
        <v>4</v>
      </c>
      <c r="B77" s="301"/>
      <c r="C77" s="302"/>
      <c r="D77" s="302"/>
      <c r="E77" s="302"/>
      <c r="F77" s="302"/>
      <c r="G77" s="301"/>
      <c r="H77" s="301"/>
      <c r="I77" s="301"/>
      <c r="J77" s="301"/>
      <c r="K77" s="301"/>
      <c r="L77" s="301"/>
      <c r="M77" s="301"/>
      <c r="N77" s="301"/>
      <c r="O77" s="301"/>
      <c r="P77" s="301"/>
      <c r="Q77" s="419"/>
      <c r="R77" s="423">
        <f>SUM(R5:R24)</f>
        <v>7500</v>
      </c>
      <c r="S77" s="303">
        <f>SUM(S5:S24)</f>
        <v>15330</v>
      </c>
      <c r="T77" s="303">
        <f>SUM(T5:T24)</f>
        <v>23200</v>
      </c>
      <c r="U77" s="303">
        <f>SUM(U5:U24)</f>
        <v>28300</v>
      </c>
      <c r="V77" s="303">
        <f>SUM(V5:V24)</f>
        <v>30000</v>
      </c>
      <c r="W77" s="303">
        <f t="shared" ref="W77:AA77" si="4">SUM(W5:W24)</f>
        <v>30000</v>
      </c>
      <c r="X77" s="303">
        <f t="shared" si="4"/>
        <v>30000</v>
      </c>
      <c r="Y77" s="303">
        <f t="shared" si="4"/>
        <v>30000</v>
      </c>
      <c r="Z77" s="303">
        <f t="shared" si="4"/>
        <v>30000</v>
      </c>
      <c r="AA77" s="304">
        <f t="shared" si="4"/>
        <v>30000</v>
      </c>
    </row>
    <row r="78" spans="1:27" ht="15" customHeight="1">
      <c r="A78" s="305" t="s">
        <v>31</v>
      </c>
      <c r="B78" s="298"/>
      <c r="C78" s="299"/>
      <c r="D78" s="299"/>
      <c r="E78" s="299"/>
      <c r="F78" s="299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420"/>
      <c r="R78" s="395">
        <f>SUM(R5,R7,R10,R12,R13,R15,R18,R22)</f>
        <v>0</v>
      </c>
      <c r="S78" s="266">
        <f>SUM(S5,S7,S10,S12,S13,S15,S18,S22)</f>
        <v>0</v>
      </c>
      <c r="T78" s="266">
        <f>SUM(T5,T7,T10,T12,T13,T15,T18,T22)</f>
        <v>0</v>
      </c>
      <c r="U78" s="266">
        <f>SUM(U5,U6,U7,U10,U12,U13,U15,U16,U18,U22)</f>
        <v>0</v>
      </c>
      <c r="V78" s="266">
        <f>SUM(V5,V6,V7,V10,V12,V13,V15,V16,V18,V22)</f>
        <v>0</v>
      </c>
      <c r="W78" s="266">
        <f t="shared" ref="W78:AA78" si="5">SUM(W5,W6,W7,W10,W12,W13,W15,W16,W18,W22)</f>
        <v>0</v>
      </c>
      <c r="X78" s="266">
        <f t="shared" si="5"/>
        <v>0</v>
      </c>
      <c r="Y78" s="266">
        <f t="shared" si="5"/>
        <v>0</v>
      </c>
      <c r="Z78" s="266">
        <f t="shared" si="5"/>
        <v>0</v>
      </c>
      <c r="AA78" s="281">
        <f t="shared" si="5"/>
        <v>0</v>
      </c>
    </row>
    <row r="79" spans="1:27" ht="15" customHeight="1">
      <c r="A79" s="305" t="s">
        <v>32</v>
      </c>
      <c r="B79" s="298"/>
      <c r="C79" s="299"/>
      <c r="D79" s="299"/>
      <c r="E79" s="299"/>
      <c r="F79" s="299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420"/>
      <c r="R79" s="396">
        <f>SUM(R8,R14,R19,R20,R23,R24)</f>
        <v>7500</v>
      </c>
      <c r="S79" s="267">
        <f>SUM(S8,S14,S19,S20,S23,S24)</f>
        <v>15330</v>
      </c>
      <c r="T79" s="267">
        <f>SUM(T8,T14,T19,T20,T23,T24)</f>
        <v>23200</v>
      </c>
      <c r="U79" s="267">
        <f>SUM(U8,U14,U19,U20,U23,U24)</f>
        <v>28300</v>
      </c>
      <c r="V79" s="267">
        <f>SUM(V8,V14,V19,V20,V23,V24)</f>
        <v>30000</v>
      </c>
      <c r="W79" s="267">
        <f t="shared" ref="W79:AA79" si="6">SUM(W8,W14,W19,W20,W23,W24)</f>
        <v>30000</v>
      </c>
      <c r="X79" s="267">
        <f t="shared" si="6"/>
        <v>30000</v>
      </c>
      <c r="Y79" s="267">
        <f t="shared" si="6"/>
        <v>30000</v>
      </c>
      <c r="Z79" s="267">
        <f t="shared" si="6"/>
        <v>30000</v>
      </c>
      <c r="AA79" s="280">
        <f t="shared" si="6"/>
        <v>30000</v>
      </c>
    </row>
    <row r="80" spans="1:27" ht="15" customHeight="1">
      <c r="A80" s="306" t="s">
        <v>30</v>
      </c>
      <c r="B80" s="295"/>
      <c r="C80" s="296"/>
      <c r="D80" s="296"/>
      <c r="E80" s="296"/>
      <c r="F80" s="296"/>
      <c r="G80" s="295"/>
      <c r="H80" s="295"/>
      <c r="I80" s="295"/>
      <c r="J80" s="295"/>
      <c r="K80" s="295"/>
      <c r="L80" s="295"/>
      <c r="M80" s="295"/>
      <c r="N80" s="295"/>
      <c r="O80" s="295"/>
      <c r="P80" s="295"/>
      <c r="Q80" s="421"/>
      <c r="R80" s="424">
        <f>SUM(R26:R36)</f>
        <v>80000</v>
      </c>
      <c r="S80" s="297">
        <f>SUM(S26:S36)</f>
        <v>85000</v>
      </c>
      <c r="T80" s="297">
        <f>SUM(T26:T36)</f>
        <v>90000</v>
      </c>
      <c r="U80" s="297">
        <f>SUM(U26:U36)</f>
        <v>107000</v>
      </c>
      <c r="V80" s="297">
        <f>SUM(V26:V36)</f>
        <v>125000</v>
      </c>
      <c r="W80" s="297">
        <f t="shared" ref="W80:AA80" si="7">SUM(W26:W36)</f>
        <v>125000</v>
      </c>
      <c r="X80" s="297">
        <f t="shared" si="7"/>
        <v>125000</v>
      </c>
      <c r="Y80" s="297">
        <f t="shared" si="7"/>
        <v>125000</v>
      </c>
      <c r="Z80" s="297">
        <f t="shared" si="7"/>
        <v>125000</v>
      </c>
      <c r="AA80" s="307">
        <f t="shared" si="7"/>
        <v>125000</v>
      </c>
    </row>
    <row r="81" spans="1:27" ht="15" customHeight="1">
      <c r="A81" s="305" t="s">
        <v>31</v>
      </c>
      <c r="B81" s="298"/>
      <c r="C81" s="299"/>
      <c r="D81" s="299"/>
      <c r="E81" s="299"/>
      <c r="F81" s="299"/>
      <c r="G81" s="298"/>
      <c r="H81" s="298"/>
      <c r="I81" s="298"/>
      <c r="J81" s="298"/>
      <c r="K81" s="298"/>
      <c r="L81" s="298"/>
      <c r="M81" s="298"/>
      <c r="N81" s="298"/>
      <c r="O81" s="298"/>
      <c r="P81" s="298"/>
      <c r="Q81" s="420"/>
      <c r="R81" s="395">
        <f>SUM(R26,R28:R30,R32:R33)</f>
        <v>0</v>
      </c>
      <c r="S81" s="266">
        <f>SUM(S26,S28:S30,S32:S33)</f>
        <v>0</v>
      </c>
      <c r="T81" s="266">
        <f>SUM(T26,T28:T30,T32:T33)</f>
        <v>0</v>
      </c>
      <c r="U81" s="266">
        <f>SUM(U26,U28:U30,U32:U33)</f>
        <v>0</v>
      </c>
      <c r="V81" s="266">
        <f>SUM(V26,V28:V30,V32:V33)</f>
        <v>0</v>
      </c>
      <c r="W81" s="266">
        <f t="shared" ref="W81:AA81" si="8">SUM(W26,W28:W30,W32:W33)</f>
        <v>0</v>
      </c>
      <c r="X81" s="266">
        <f t="shared" si="8"/>
        <v>0</v>
      </c>
      <c r="Y81" s="266">
        <f t="shared" si="8"/>
        <v>0</v>
      </c>
      <c r="Z81" s="266">
        <f t="shared" si="8"/>
        <v>0</v>
      </c>
      <c r="AA81" s="281">
        <f t="shared" si="8"/>
        <v>0</v>
      </c>
    </row>
    <row r="82" spans="1:27" ht="15" customHeight="1">
      <c r="A82" s="305" t="s">
        <v>32</v>
      </c>
      <c r="B82" s="298"/>
      <c r="C82" s="299"/>
      <c r="D82" s="299"/>
      <c r="E82" s="299"/>
      <c r="F82" s="299"/>
      <c r="G82" s="298"/>
      <c r="H82" s="298"/>
      <c r="I82" s="298"/>
      <c r="J82" s="298"/>
      <c r="K82" s="298"/>
      <c r="L82" s="298"/>
      <c r="M82" s="298"/>
      <c r="N82" s="298"/>
      <c r="O82" s="298"/>
      <c r="P82" s="298"/>
      <c r="Q82" s="420"/>
      <c r="R82" s="396">
        <f>SUM(R27,R31,R34:R36)</f>
        <v>80000</v>
      </c>
      <c r="S82" s="267">
        <f>SUM(S27,S31,S34:S36)</f>
        <v>85000</v>
      </c>
      <c r="T82" s="267">
        <f>SUM(T27,T31,T34:T36)</f>
        <v>90000</v>
      </c>
      <c r="U82" s="267">
        <f>SUM(U27,U31,U34:U36)</f>
        <v>107000</v>
      </c>
      <c r="V82" s="267">
        <f>SUM(V27,V31,V34:V36)</f>
        <v>125000</v>
      </c>
      <c r="W82" s="267">
        <f t="shared" ref="W82:AA82" si="9">SUM(W27,W31,W34:W36)</f>
        <v>125000</v>
      </c>
      <c r="X82" s="267">
        <f t="shared" si="9"/>
        <v>125000</v>
      </c>
      <c r="Y82" s="267">
        <f t="shared" si="9"/>
        <v>125000</v>
      </c>
      <c r="Z82" s="267">
        <f t="shared" si="9"/>
        <v>125000</v>
      </c>
      <c r="AA82" s="280">
        <f t="shared" si="9"/>
        <v>125000</v>
      </c>
    </row>
    <row r="83" spans="1:27" ht="15" customHeight="1">
      <c r="A83" s="306" t="s">
        <v>5</v>
      </c>
      <c r="B83" s="295"/>
      <c r="C83" s="296"/>
      <c r="D83" s="296"/>
      <c r="E83" s="296"/>
      <c r="F83" s="296"/>
      <c r="G83" s="295"/>
      <c r="H83" s="295"/>
      <c r="I83" s="295"/>
      <c r="J83" s="295"/>
      <c r="K83" s="295"/>
      <c r="L83" s="295"/>
      <c r="M83" s="295"/>
      <c r="N83" s="295"/>
      <c r="O83" s="295"/>
      <c r="P83" s="295"/>
      <c r="Q83" s="421"/>
      <c r="R83" s="424">
        <f>SUM(R38:R41)</f>
        <v>28300</v>
      </c>
      <c r="S83" s="297">
        <f>SUM(S38:S41)</f>
        <v>29000</v>
      </c>
      <c r="T83" s="297">
        <f>SUM(T38:T41)</f>
        <v>29700</v>
      </c>
      <c r="U83" s="297">
        <f>SUM(U38:U41)</f>
        <v>30400</v>
      </c>
      <c r="V83" s="297">
        <f>SUM(V38:V41)</f>
        <v>50000</v>
      </c>
      <c r="W83" s="297">
        <f t="shared" ref="W83:AA83" si="10">SUM(W38:W41)</f>
        <v>50000</v>
      </c>
      <c r="X83" s="297">
        <f t="shared" si="10"/>
        <v>50000</v>
      </c>
      <c r="Y83" s="297">
        <f t="shared" si="10"/>
        <v>50000</v>
      </c>
      <c r="Z83" s="297">
        <f t="shared" si="10"/>
        <v>50000</v>
      </c>
      <c r="AA83" s="307">
        <f t="shared" si="10"/>
        <v>50000</v>
      </c>
    </row>
    <row r="84" spans="1:27" ht="15" customHeight="1">
      <c r="A84" s="305" t="s">
        <v>31</v>
      </c>
      <c r="B84" s="298"/>
      <c r="C84" s="299"/>
      <c r="D84" s="299"/>
      <c r="E84" s="299"/>
      <c r="F84" s="299"/>
      <c r="G84" s="298"/>
      <c r="H84" s="298"/>
      <c r="I84" s="298"/>
      <c r="J84" s="298"/>
      <c r="K84" s="298"/>
      <c r="L84" s="298"/>
      <c r="M84" s="298"/>
      <c r="N84" s="298"/>
      <c r="O84" s="298"/>
      <c r="P84" s="298"/>
      <c r="Q84" s="420"/>
      <c r="R84" s="405"/>
      <c r="S84" s="265"/>
      <c r="T84" s="265"/>
      <c r="U84" s="265"/>
      <c r="V84" s="265"/>
      <c r="W84" s="265"/>
      <c r="X84" s="265"/>
      <c r="Y84" s="265"/>
      <c r="Z84" s="265"/>
      <c r="AA84" s="288"/>
    </row>
    <row r="85" spans="1:27" ht="15" customHeight="1">
      <c r="A85" s="305" t="s">
        <v>32</v>
      </c>
      <c r="B85" s="298"/>
      <c r="C85" s="299"/>
      <c r="D85" s="299"/>
      <c r="E85" s="299"/>
      <c r="F85" s="299"/>
      <c r="G85" s="298"/>
      <c r="H85" s="298"/>
      <c r="I85" s="298"/>
      <c r="J85" s="298"/>
      <c r="K85" s="298"/>
      <c r="L85" s="298"/>
      <c r="M85" s="298"/>
      <c r="N85" s="298"/>
      <c r="O85" s="298"/>
      <c r="P85" s="298"/>
      <c r="Q85" s="420"/>
      <c r="R85" s="396">
        <f>SUM(R38:R41)</f>
        <v>28300</v>
      </c>
      <c r="S85" s="267">
        <f>SUM(S38:S41)</f>
        <v>29000</v>
      </c>
      <c r="T85" s="267">
        <f>SUM(T38:T41)</f>
        <v>29700</v>
      </c>
      <c r="U85" s="267">
        <f>SUM(U38:U41)</f>
        <v>30400</v>
      </c>
      <c r="V85" s="267">
        <f>SUM(V38:V41)</f>
        <v>50000</v>
      </c>
      <c r="W85" s="267">
        <f t="shared" ref="W85:AA85" si="11">SUM(W38:W41)</f>
        <v>50000</v>
      </c>
      <c r="X85" s="267">
        <f t="shared" si="11"/>
        <v>50000</v>
      </c>
      <c r="Y85" s="267">
        <f t="shared" si="11"/>
        <v>50000</v>
      </c>
      <c r="Z85" s="267">
        <f t="shared" si="11"/>
        <v>50000</v>
      </c>
      <c r="AA85" s="280">
        <f t="shared" si="11"/>
        <v>50000</v>
      </c>
    </row>
    <row r="86" spans="1:27" ht="15" customHeight="1">
      <c r="A86" s="306" t="s">
        <v>6</v>
      </c>
      <c r="B86" s="295"/>
      <c r="C86" s="296"/>
      <c r="D86" s="296"/>
      <c r="E86" s="296"/>
      <c r="F86" s="296"/>
      <c r="G86" s="295"/>
      <c r="H86" s="295"/>
      <c r="I86" s="295"/>
      <c r="J86" s="295"/>
      <c r="K86" s="295"/>
      <c r="L86" s="295"/>
      <c r="M86" s="295"/>
      <c r="N86" s="295"/>
      <c r="O86" s="295"/>
      <c r="P86" s="295"/>
      <c r="Q86" s="421"/>
      <c r="R86" s="424">
        <f>SUM(R43:R61)</f>
        <v>30000</v>
      </c>
      <c r="S86" s="297">
        <f>SUM(S43:S61)</f>
        <v>35000</v>
      </c>
      <c r="T86" s="297">
        <f>SUM(T43:T61)</f>
        <v>40000</v>
      </c>
      <c r="U86" s="297">
        <f>SUM(U43:U61)</f>
        <v>50000</v>
      </c>
      <c r="V86" s="297">
        <f>SUM(V43:V61)</f>
        <v>65000</v>
      </c>
      <c r="W86" s="297">
        <f t="shared" ref="W86:AA86" si="12">SUM(W43:W61)</f>
        <v>65000</v>
      </c>
      <c r="X86" s="297">
        <f t="shared" si="12"/>
        <v>65000</v>
      </c>
      <c r="Y86" s="297">
        <f t="shared" si="12"/>
        <v>65000</v>
      </c>
      <c r="Z86" s="297">
        <f t="shared" si="12"/>
        <v>65000</v>
      </c>
      <c r="AA86" s="307">
        <f t="shared" si="12"/>
        <v>65000</v>
      </c>
    </row>
    <row r="87" spans="1:27" ht="15" customHeight="1">
      <c r="A87" s="305" t="s">
        <v>31</v>
      </c>
      <c r="B87" s="298"/>
      <c r="C87" s="299"/>
      <c r="D87" s="299"/>
      <c r="E87" s="299"/>
      <c r="F87" s="299"/>
      <c r="G87" s="298"/>
      <c r="H87" s="298"/>
      <c r="I87" s="298"/>
      <c r="J87" s="298"/>
      <c r="K87" s="298"/>
      <c r="L87" s="298"/>
      <c r="M87" s="298"/>
      <c r="N87" s="298"/>
      <c r="O87" s="298"/>
      <c r="P87" s="298"/>
      <c r="Q87" s="420"/>
      <c r="R87" s="395">
        <f>SUM(R43:R58,R61)</f>
        <v>0</v>
      </c>
      <c r="S87" s="266">
        <f>SUM(S43:S58,S61)</f>
        <v>0</v>
      </c>
      <c r="T87" s="266">
        <f>SUM(T43:T58,T61)</f>
        <v>0</v>
      </c>
      <c r="U87" s="266">
        <f>SUM(U43:U58,U61)</f>
        <v>0</v>
      </c>
      <c r="V87" s="266">
        <f>SUM(V43:V58,V61)</f>
        <v>0</v>
      </c>
      <c r="W87" s="266">
        <f t="shared" ref="W87:AA87" si="13">SUM(W43:W58,W61)</f>
        <v>0</v>
      </c>
      <c r="X87" s="266">
        <f t="shared" si="13"/>
        <v>0</v>
      </c>
      <c r="Y87" s="266">
        <f t="shared" si="13"/>
        <v>0</v>
      </c>
      <c r="Z87" s="266">
        <f t="shared" si="13"/>
        <v>0</v>
      </c>
      <c r="AA87" s="281">
        <f t="shared" si="13"/>
        <v>0</v>
      </c>
    </row>
    <row r="88" spans="1:27" ht="15" customHeight="1">
      <c r="A88" s="305" t="s">
        <v>32</v>
      </c>
      <c r="B88" s="298"/>
      <c r="C88" s="299"/>
      <c r="D88" s="299"/>
      <c r="E88" s="299"/>
      <c r="F88" s="299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420"/>
      <c r="R88" s="396">
        <f>SUM(R59:R60)</f>
        <v>30000</v>
      </c>
      <c r="S88" s="267">
        <f>SUM(S59:S60)</f>
        <v>35000</v>
      </c>
      <c r="T88" s="267">
        <f>SUM(T59:T60)</f>
        <v>40000</v>
      </c>
      <c r="U88" s="267">
        <f>SUM(U59:U60)</f>
        <v>50000</v>
      </c>
      <c r="V88" s="267">
        <f>SUM(V59:V60)</f>
        <v>65000</v>
      </c>
      <c r="W88" s="267">
        <f t="shared" ref="W88:AA88" si="14">SUM(W59:W60)</f>
        <v>65000</v>
      </c>
      <c r="X88" s="267">
        <f t="shared" si="14"/>
        <v>65000</v>
      </c>
      <c r="Y88" s="267">
        <f t="shared" si="14"/>
        <v>65000</v>
      </c>
      <c r="Z88" s="267">
        <f t="shared" si="14"/>
        <v>65000</v>
      </c>
      <c r="AA88" s="280">
        <f t="shared" si="14"/>
        <v>65000</v>
      </c>
    </row>
    <row r="89" spans="1:27" ht="15" customHeight="1">
      <c r="A89" s="360" t="s">
        <v>97</v>
      </c>
      <c r="B89" s="298"/>
      <c r="C89" s="299"/>
      <c r="D89" s="299"/>
      <c r="E89" s="299"/>
      <c r="F89" s="299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420"/>
      <c r="R89" s="424">
        <f>SUM(R63:R76)</f>
        <v>19400</v>
      </c>
      <c r="S89" s="297">
        <f t="shared" ref="S89:AA89" si="15">SUM(S63:S76)</f>
        <v>22150</v>
      </c>
      <c r="T89" s="297">
        <f t="shared" si="15"/>
        <v>24000</v>
      </c>
      <c r="U89" s="297">
        <f t="shared" si="15"/>
        <v>26000</v>
      </c>
      <c r="V89" s="297">
        <f t="shared" si="15"/>
        <v>29000</v>
      </c>
      <c r="W89" s="297">
        <f t="shared" si="15"/>
        <v>29000</v>
      </c>
      <c r="X89" s="297">
        <f t="shared" si="15"/>
        <v>29000</v>
      </c>
      <c r="Y89" s="297">
        <f t="shared" si="15"/>
        <v>29000</v>
      </c>
      <c r="Z89" s="297">
        <f t="shared" si="15"/>
        <v>29000</v>
      </c>
      <c r="AA89" s="307">
        <f t="shared" si="15"/>
        <v>29000</v>
      </c>
    </row>
    <row r="90" spans="1:27" ht="15" customHeight="1">
      <c r="A90" s="305" t="s">
        <v>31</v>
      </c>
      <c r="B90" s="298"/>
      <c r="C90" s="299"/>
      <c r="D90" s="299"/>
      <c r="E90" s="299"/>
      <c r="F90" s="299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420"/>
      <c r="R90" s="395">
        <f>SUM(R63,R66,R71:R75)</f>
        <v>0</v>
      </c>
      <c r="S90" s="266">
        <f t="shared" ref="S90:AA90" si="16">SUM(S63,S66,S71:S75)</f>
        <v>0</v>
      </c>
      <c r="T90" s="266">
        <f t="shared" si="16"/>
        <v>0</v>
      </c>
      <c r="U90" s="266">
        <f t="shared" si="16"/>
        <v>0</v>
      </c>
      <c r="V90" s="266">
        <f t="shared" si="16"/>
        <v>0</v>
      </c>
      <c r="W90" s="266">
        <f t="shared" si="16"/>
        <v>0</v>
      </c>
      <c r="X90" s="266">
        <f t="shared" si="16"/>
        <v>0</v>
      </c>
      <c r="Y90" s="266">
        <f t="shared" si="16"/>
        <v>0</v>
      </c>
      <c r="Z90" s="266">
        <f t="shared" si="16"/>
        <v>0</v>
      </c>
      <c r="AA90" s="281">
        <f t="shared" si="16"/>
        <v>0</v>
      </c>
    </row>
    <row r="91" spans="1:27" ht="15" customHeight="1">
      <c r="A91" s="305" t="s">
        <v>32</v>
      </c>
      <c r="B91" s="298"/>
      <c r="C91" s="299"/>
      <c r="D91" s="299"/>
      <c r="E91" s="299"/>
      <c r="F91" s="299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420"/>
      <c r="R91" s="396">
        <f>SUM(R64:R65,R67:R70,R76)</f>
        <v>19400</v>
      </c>
      <c r="S91" s="267">
        <f t="shared" ref="S91:AA91" si="17">SUM(S64:S65,S67:S70,S76)</f>
        <v>22150</v>
      </c>
      <c r="T91" s="267">
        <f t="shared" si="17"/>
        <v>24000</v>
      </c>
      <c r="U91" s="267">
        <f t="shared" si="17"/>
        <v>26000</v>
      </c>
      <c r="V91" s="267">
        <f t="shared" si="17"/>
        <v>29000</v>
      </c>
      <c r="W91" s="267">
        <f t="shared" si="17"/>
        <v>29000</v>
      </c>
      <c r="X91" s="267">
        <f t="shared" si="17"/>
        <v>29000</v>
      </c>
      <c r="Y91" s="267">
        <f t="shared" si="17"/>
        <v>29000</v>
      </c>
      <c r="Z91" s="267">
        <f t="shared" si="17"/>
        <v>29000</v>
      </c>
      <c r="AA91" s="280">
        <f t="shared" si="17"/>
        <v>29000</v>
      </c>
    </row>
    <row r="92" spans="1:27" ht="15" customHeight="1">
      <c r="A92" s="306" t="s">
        <v>33</v>
      </c>
      <c r="B92" s="295"/>
      <c r="C92" s="296"/>
      <c r="D92" s="296"/>
      <c r="E92" s="296"/>
      <c r="F92" s="296"/>
      <c r="G92" s="295"/>
      <c r="H92" s="295"/>
      <c r="I92" s="295"/>
      <c r="J92" s="295"/>
      <c r="K92" s="295"/>
      <c r="L92" s="295"/>
      <c r="M92" s="295"/>
      <c r="N92" s="295"/>
      <c r="O92" s="295"/>
      <c r="P92" s="295"/>
      <c r="Q92" s="421"/>
      <c r="R92" s="424">
        <f>SUM(R77,R80,R83,R86,R89)</f>
        <v>165200</v>
      </c>
      <c r="S92" s="297">
        <f>SUM(S77,S80,S83,S86,S89)</f>
        <v>186480</v>
      </c>
      <c r="T92" s="297">
        <f>SUM(T77,T80,T83,T86,T89)</f>
        <v>206900</v>
      </c>
      <c r="U92" s="297">
        <f>SUM(U77,U80,U83,U86,U89)</f>
        <v>241700</v>
      </c>
      <c r="V92" s="297">
        <f>SUM(V77,V80,V83,V86,V89)</f>
        <v>299000</v>
      </c>
      <c r="W92" s="297">
        <f t="shared" ref="W92:AA92" si="18">SUM(W77,W80,W83,W86,W89)</f>
        <v>299000</v>
      </c>
      <c r="X92" s="297">
        <f t="shared" si="18"/>
        <v>299000</v>
      </c>
      <c r="Y92" s="297">
        <f t="shared" si="18"/>
        <v>299000</v>
      </c>
      <c r="Z92" s="297">
        <f t="shared" si="18"/>
        <v>299000</v>
      </c>
      <c r="AA92" s="307">
        <f t="shared" si="18"/>
        <v>299000</v>
      </c>
    </row>
    <row r="93" spans="1:27" ht="15" customHeight="1">
      <c r="A93" s="305" t="s">
        <v>31</v>
      </c>
      <c r="B93" s="298"/>
      <c r="C93" s="299"/>
      <c r="D93" s="299"/>
      <c r="E93" s="299"/>
      <c r="F93" s="299"/>
      <c r="G93" s="298"/>
      <c r="H93" s="298"/>
      <c r="I93" s="298"/>
      <c r="J93" s="298"/>
      <c r="K93" s="298"/>
      <c r="L93" s="298"/>
      <c r="M93" s="298"/>
      <c r="N93" s="298"/>
      <c r="O93" s="298"/>
      <c r="P93" s="298"/>
      <c r="Q93" s="420"/>
      <c r="R93" s="395">
        <f>R78+R81+R84+R87+R90</f>
        <v>0</v>
      </c>
      <c r="S93" s="266">
        <f t="shared" ref="S93:AA94" si="19">S78+S81+S84+S87+S90</f>
        <v>0</v>
      </c>
      <c r="T93" s="266">
        <f t="shared" si="19"/>
        <v>0</v>
      </c>
      <c r="U93" s="266">
        <f t="shared" si="19"/>
        <v>0</v>
      </c>
      <c r="V93" s="266">
        <f t="shared" si="19"/>
        <v>0</v>
      </c>
      <c r="W93" s="266">
        <f t="shared" si="19"/>
        <v>0</v>
      </c>
      <c r="X93" s="266">
        <f t="shared" si="19"/>
        <v>0</v>
      </c>
      <c r="Y93" s="266">
        <f t="shared" si="19"/>
        <v>0</v>
      </c>
      <c r="Z93" s="266">
        <f t="shared" si="19"/>
        <v>0</v>
      </c>
      <c r="AA93" s="281">
        <f t="shared" si="19"/>
        <v>0</v>
      </c>
    </row>
    <row r="94" spans="1:27" ht="15" customHeight="1" thickBot="1">
      <c r="A94" s="308" t="s">
        <v>32</v>
      </c>
      <c r="B94" s="309"/>
      <c r="C94" s="310"/>
      <c r="D94" s="310"/>
      <c r="E94" s="310"/>
      <c r="F94" s="310"/>
      <c r="G94" s="309"/>
      <c r="H94" s="309"/>
      <c r="I94" s="309"/>
      <c r="J94" s="309"/>
      <c r="K94" s="309"/>
      <c r="L94" s="309"/>
      <c r="M94" s="309"/>
      <c r="N94" s="309"/>
      <c r="O94" s="309"/>
      <c r="P94" s="309"/>
      <c r="Q94" s="422"/>
      <c r="R94" s="402">
        <f>R79+R82+R85+R88+R91</f>
        <v>165200</v>
      </c>
      <c r="S94" s="285">
        <f t="shared" si="19"/>
        <v>186480</v>
      </c>
      <c r="T94" s="285">
        <f t="shared" si="19"/>
        <v>206900</v>
      </c>
      <c r="U94" s="285">
        <f t="shared" si="19"/>
        <v>241700</v>
      </c>
      <c r="V94" s="285">
        <f t="shared" si="19"/>
        <v>299000</v>
      </c>
      <c r="W94" s="285">
        <f t="shared" si="19"/>
        <v>299000</v>
      </c>
      <c r="X94" s="285">
        <f t="shared" si="19"/>
        <v>299000</v>
      </c>
      <c r="Y94" s="285">
        <f t="shared" si="19"/>
        <v>299000</v>
      </c>
      <c r="Z94" s="285">
        <f t="shared" si="19"/>
        <v>299000</v>
      </c>
      <c r="AA94" s="286">
        <f t="shared" si="19"/>
        <v>299000</v>
      </c>
    </row>
    <row r="95" spans="1:27" ht="12.75" customHeight="1"/>
    <row r="96" spans="1:27" ht="12.75" customHeight="1"/>
    <row r="97" ht="12.75" customHeight="1"/>
  </sheetData>
  <autoFilter ref="A3:V94"/>
  <mergeCells count="2">
    <mergeCell ref="A1:AA1"/>
    <mergeCell ref="J2:K2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Вариант 1</vt:lpstr>
      <vt:lpstr>Вариант 2</vt:lpstr>
      <vt:lpstr>Вариант 3</vt:lpstr>
      <vt:lpstr>Вариант 4(п)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dgd</dc:creator>
  <cp:lastModifiedBy>dlougokanski</cp:lastModifiedBy>
  <cp:lastPrinted>2013-10-30T05:10:32Z</cp:lastPrinted>
  <dcterms:created xsi:type="dcterms:W3CDTF">2013-02-08T09:34:11Z</dcterms:created>
  <dcterms:modified xsi:type="dcterms:W3CDTF">2015-12-21T14:12:05Z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